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udget - Table 1" sheetId="1" r:id="rId1"/>
    <sheet name="Cashflow - Table 1" sheetId="2" r:id="rId2"/>
  </sheets>
  <definedNames/>
  <calcPr fullCalcOnLoad="1"/>
</workbook>
</file>

<file path=xl/sharedStrings.xml><?xml version="1.0" encoding="utf-8"?>
<sst xmlns="http://schemas.openxmlformats.org/spreadsheetml/2006/main" count="251" uniqueCount="150">
  <si>
    <r>
      <t xml:space="preserve">Budget Summary                </t>
    </r>
    <r>
      <rPr>
        <sz val="11"/>
        <color indexed="12"/>
        <rFont val="Times New Roman Bold"/>
        <family val="0"/>
      </rPr>
      <t>FOR APPLICATION USE ONLY</t>
    </r>
  </si>
  <si>
    <t>Ocean Academy Charter School</t>
  </si>
  <si>
    <t xml:space="preserve"> </t>
  </si>
  <si>
    <t>Fiscal Year</t>
  </si>
  <si>
    <t>Year 1</t>
  </si>
  <si>
    <t>Year 2</t>
  </si>
  <si>
    <t>Year 3</t>
  </si>
  <si>
    <t>Year 4</t>
  </si>
  <si>
    <t>Line</t>
  </si>
  <si>
    <t xml:space="preserve">  </t>
  </si>
  <si>
    <t>Enrollments</t>
  </si>
  <si>
    <t xml:space="preserve"> District of  Residence </t>
  </si>
  <si>
    <t xml:space="preserve"> Non-Resident District</t>
  </si>
  <si>
    <t>Total Enrollments</t>
  </si>
  <si>
    <t>Beginning  Fund Balance</t>
  </si>
  <si>
    <t>Revenues</t>
  </si>
  <si>
    <t>General Fund</t>
  </si>
  <si>
    <t xml:space="preserve">Equalization/Local Levy Aid - Local Share </t>
  </si>
  <si>
    <t xml:space="preserve">Equalization/Local Levy Aid  - State Share </t>
  </si>
  <si>
    <t xml:space="preserve">   Total Equalization/Local Levy Aid (Lines 11,12)</t>
  </si>
  <si>
    <t>Categorical Aid</t>
  </si>
  <si>
    <t xml:space="preserve">Categorical Special Education Aid </t>
  </si>
  <si>
    <t>Categorical Security Aid</t>
  </si>
  <si>
    <t xml:space="preserve">  Total Categorical Aid (Lines 15 and 16)</t>
  </si>
  <si>
    <t>Other State Revenue</t>
  </si>
  <si>
    <t>First Year Nonpublic Student Aid</t>
  </si>
  <si>
    <t>Adjustment Aid</t>
  </si>
  <si>
    <t>Total Other State Aid (Lines 19 through 21)</t>
  </si>
  <si>
    <t>Other Revenue</t>
  </si>
  <si>
    <t>Total General Fund (Lines 13, 17, 22, 23)</t>
  </si>
  <si>
    <t>Restricted - Special Revenue Fund</t>
  </si>
  <si>
    <t>Revenue from State Sources:</t>
  </si>
  <si>
    <t xml:space="preserve">  Source: </t>
  </si>
  <si>
    <t xml:space="preserve">  Other:</t>
  </si>
  <si>
    <t>Total State Projects (Lines 27, 28):</t>
  </si>
  <si>
    <t>Revenue from Federal Sources:</t>
  </si>
  <si>
    <t xml:space="preserve">  Source:   </t>
  </si>
  <si>
    <t xml:space="preserve">  Other: </t>
  </si>
  <si>
    <t>Total Federal Projects (Lines 31, 32):</t>
  </si>
  <si>
    <t>Revenues from Other Restricted  Sources</t>
  </si>
  <si>
    <t>Total Other Sources (Lines 35, 36, 37):</t>
  </si>
  <si>
    <t>Total Special Revenue Fund (Lines 29, 33, 38)</t>
  </si>
  <si>
    <t>Total Revenues (Lines 24,39)</t>
  </si>
  <si>
    <t>Expenditures-General Fund</t>
  </si>
  <si>
    <t>Instruction</t>
  </si>
  <si>
    <t xml:space="preserve">  Salaries of Teachers</t>
  </si>
  <si>
    <t xml:space="preserve">  Other Salaries for Instruction</t>
  </si>
  <si>
    <t xml:space="preserve">  Purchased Professional/Technical Services</t>
  </si>
  <si>
    <t xml:space="preserve">  Other Purchased Services</t>
  </si>
  <si>
    <t xml:space="preserve">  General Supplies</t>
  </si>
  <si>
    <t xml:space="preserve">  Textbooks</t>
  </si>
  <si>
    <t xml:space="preserve">  Miscellaneous Expense</t>
  </si>
  <si>
    <t>Total Instructional Expense</t>
  </si>
  <si>
    <t xml:space="preserve">Administrative </t>
  </si>
  <si>
    <t xml:space="preserve">  Salaries - Administration</t>
  </si>
  <si>
    <t xml:space="preserve">  Salaries of Secretarial/Clerical Assistants</t>
  </si>
  <si>
    <t xml:space="preserve">  Total Benefit Costs</t>
  </si>
  <si>
    <t xml:space="preserve">  Purch. Professional/Tech.Serv.(Consultants)</t>
  </si>
  <si>
    <t xml:space="preserve">Legal Services </t>
  </si>
  <si>
    <t xml:space="preserve">Other Admin Purchase Prof /Tech Srvcs </t>
  </si>
  <si>
    <t xml:space="preserve">  Communications/Telephone</t>
  </si>
  <si>
    <t xml:space="preserve">  Supplies and Materials</t>
  </si>
  <si>
    <t xml:space="preserve">  Judgments Against Charter Schools</t>
  </si>
  <si>
    <t xml:space="preserve">  Interest on Current Loans</t>
  </si>
  <si>
    <t xml:space="preserve">  Interest for Lease Purchase Agreements</t>
  </si>
  <si>
    <t xml:space="preserve">  Mortgage Payments-Interest</t>
  </si>
  <si>
    <t>Total Administrative Expense</t>
  </si>
  <si>
    <t>Support Services</t>
  </si>
  <si>
    <t xml:space="preserve">  Salaries</t>
  </si>
  <si>
    <t xml:space="preserve">  Purch. Professional/Tech. Serv.(Consultants)</t>
  </si>
  <si>
    <t xml:space="preserve">  Rental of Land and Buildings</t>
  </si>
  <si>
    <t xml:space="preserve">  Insurance for property, liability and fidelity</t>
  </si>
  <si>
    <t xml:space="preserve">  Transportation - Other than to/from school</t>
  </si>
  <si>
    <t xml:space="preserve">  Reserved for future use</t>
  </si>
  <si>
    <t xml:space="preserve">  Energy Costs (Heat and Electricity)</t>
  </si>
  <si>
    <t>Total Support Services Expense</t>
  </si>
  <si>
    <t>Capital Outlay</t>
  </si>
  <si>
    <t xml:space="preserve">  Instructional Equipment</t>
  </si>
  <si>
    <t xml:space="preserve">  Noninstructional Equipment</t>
  </si>
  <si>
    <t xml:space="preserve">  Purchase of Land/Improvements</t>
  </si>
  <si>
    <t xml:space="preserve">  Lease Purchase Agreements-Principal</t>
  </si>
  <si>
    <t xml:space="preserve">  Mortgage Payments-Principal</t>
  </si>
  <si>
    <t xml:space="preserve">  Building Purchase other than Lease Purchase</t>
  </si>
  <si>
    <t>Total Capital Outlay</t>
  </si>
  <si>
    <t>Total General Fund (Lines 50, 64, 76, 85)</t>
  </si>
  <si>
    <t>Expenditures-Special Revenue Fund</t>
  </si>
  <si>
    <t>Restricted /Special Revenues Programs</t>
  </si>
  <si>
    <t>State Projects:</t>
  </si>
  <si>
    <t xml:space="preserve">  Source:</t>
  </si>
  <si>
    <t>Total State Projects:</t>
  </si>
  <si>
    <t>Federal Projects:</t>
  </si>
  <si>
    <t>Total Federal Projects:</t>
  </si>
  <si>
    <t>Other Restricted Expenditures:</t>
  </si>
  <si>
    <t>Total Other Sources:</t>
  </si>
  <si>
    <t>Total Special Revenue Fund (Lines 93, 98, 103)</t>
  </si>
  <si>
    <t>Total Expenditures ( Lines 86, 104)</t>
  </si>
  <si>
    <t>Ending Fund Balance (Lines 40  - 106)</t>
  </si>
  <si>
    <t>Total</t>
  </si>
  <si>
    <t>Applicant</t>
  </si>
  <si>
    <t>Benefits</t>
  </si>
  <si>
    <t>Salaries</t>
  </si>
  <si>
    <t>%</t>
  </si>
  <si>
    <t>Instr. %</t>
  </si>
  <si>
    <t>Admin. %</t>
  </si>
  <si>
    <t>Support %</t>
  </si>
  <si>
    <t>% fund bal. to Gen Fund</t>
  </si>
  <si>
    <t>Ocean Academy Charter  School</t>
  </si>
  <si>
    <t>FOR APPLICATION USE ONLY</t>
  </si>
  <si>
    <t>Planning</t>
  </si>
  <si>
    <t>Budget</t>
  </si>
  <si>
    <t>Period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</si>
  <si>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</si>
  <si>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</si>
  <si>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</si>
  <si>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</si>
  <si>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</si>
  <si>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</si>
  <si>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</si>
  <si>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</si>
  <si>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</si>
  <si>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</si>
  <si>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</si>
  <si>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</si>
  <si>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</si>
  <si>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Beginning Cash Balances</t>
  </si>
  <si>
    <t>Receipts</t>
  </si>
  <si>
    <t xml:space="preserve">  Local Share   </t>
  </si>
  <si>
    <t xml:space="preserve">  State Share  </t>
  </si>
  <si>
    <t xml:space="preserve">  Categorical Aids  </t>
  </si>
  <si>
    <t xml:space="preserve">  State Revenue</t>
  </si>
  <si>
    <t xml:space="preserve">  Other Revenue</t>
  </si>
  <si>
    <t xml:space="preserve">  Restricted Revenue</t>
  </si>
  <si>
    <t xml:space="preserve">  Loans</t>
  </si>
  <si>
    <t>Total Receipts</t>
  </si>
  <si>
    <t>Disbursements</t>
  </si>
  <si>
    <t xml:space="preserve">  Judgments Against Charter School</t>
  </si>
  <si>
    <t xml:space="preserve">  Transportation-Other than to/ from school</t>
  </si>
  <si>
    <t xml:space="preserve">   Energy Costs (Heat and Electricity)</t>
  </si>
  <si>
    <t xml:space="preserve">   Miscellaneous Expense</t>
  </si>
  <si>
    <t xml:space="preserve">  Purchase of Land/ Improvements</t>
  </si>
  <si>
    <t xml:space="preserve">  Lease Purchase Agreements- Principal</t>
  </si>
  <si>
    <t xml:space="preserve">  Building Purchase other than - Lease Purchase</t>
  </si>
  <si>
    <t>Total General Fund</t>
  </si>
  <si>
    <t>Restricted Expense</t>
  </si>
  <si>
    <t>Total Expenditures</t>
  </si>
  <si>
    <t>Loan Payback</t>
  </si>
  <si>
    <t>Ending Cash Balances</t>
  </si>
  <si>
    <t>Escrow Account Reserve</t>
  </si>
  <si>
    <t>Ending Cash Balances - General Fund</t>
  </si>
  <si>
    <t xml:space="preserve">                     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</si>
</sst>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* #,##0.00\ ;\ * \(#,##0.00\);\ * &quot;-&quot;??\ "/>
    <numFmt numFmtId="166" formatCode="&quot;$&quot;#,##0"/>
  </numFmts>
  <fonts count="5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1"/>
      <color indexed="9"/>
      <name val="Times New Roman"/>
      <family val="0"/>
    </font>
    <font>
      <sz val="11"/>
      <color indexed="9"/>
      <name val="Times New Roman Bold"/>
      <family val="0"/>
    </font>
    <font>
      <sz val="11"/>
      <color indexed="12"/>
      <name val="Times New Roman Bold"/>
      <family val="0"/>
    </font>
    <font>
      <sz val="11"/>
      <color indexed="9"/>
      <name val="Arial"/>
      <family val="0"/>
    </font>
    <font>
      <sz val="11"/>
      <color indexed="8"/>
      <name val="Times New Roman"/>
      <family val="0"/>
    </font>
    <font>
      <sz val="11"/>
      <color indexed="9"/>
      <name val="System Font Bold"/>
      <family val="0"/>
    </font>
    <font>
      <b/>
      <sz val="11"/>
      <color indexed="9"/>
      <name val="Helvetica Neue"/>
      <family val="0"/>
    </font>
    <font>
      <b/>
      <i/>
      <sz val="11"/>
      <color indexed="9"/>
      <name val="Helvetica Neue"/>
      <family val="0"/>
    </font>
    <font>
      <sz val="9"/>
      <color indexed="9"/>
      <name val="Times New Roman"/>
      <family val="0"/>
    </font>
    <font>
      <sz val="12"/>
      <color indexed="9"/>
      <name val="Times New Roman Bold"/>
      <family val="0"/>
    </font>
    <font>
      <sz val="12"/>
      <color indexed="8"/>
      <name val="Times New Roman Bold"/>
      <family val="0"/>
    </font>
    <font>
      <sz val="10"/>
      <color indexed="9"/>
      <name val="Times New Roman Bold"/>
      <family val="0"/>
    </font>
    <font>
      <sz val="9"/>
      <color indexed="9"/>
      <name val="Times New Roman Bold"/>
      <family val="0"/>
    </font>
    <font>
      <sz val="9"/>
      <color indexed="12"/>
      <name val="Times New Roman"/>
      <family val="0"/>
    </font>
    <font>
      <sz val="9"/>
      <color indexed="8"/>
      <name val="Times New Roman"/>
      <family val="0"/>
    </font>
    <font>
      <sz val="10"/>
      <color indexed="9"/>
      <name val="Times New Roman"/>
      <family val="0"/>
    </font>
    <font>
      <sz val="9"/>
      <color indexed="8"/>
      <name val="Times New Roman Bold"/>
      <family val="0"/>
    </font>
    <font>
      <sz val="9"/>
      <color indexed="12"/>
      <name val="Times New Roman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 style="medium">
        <color indexed="9"/>
      </right>
      <top>
        <color indexed="9"/>
      </top>
      <bottom>
        <color indexed="9"/>
      </bottom>
    </border>
    <border>
      <left style="thin">
        <color indexed="11"/>
      </left>
      <right style="medium">
        <color indexed="9"/>
      </right>
      <top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4" borderId="15" xfId="0" applyNumberFormat="1" applyFont="1" applyFill="1" applyBorder="1" applyAlignment="1">
      <alignment/>
    </xf>
    <xf numFmtId="37" fontId="2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/>
    </xf>
    <xf numFmtId="37" fontId="2" fillId="33" borderId="14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/>
    </xf>
    <xf numFmtId="37" fontId="3" fillId="33" borderId="14" xfId="0" applyNumberFormat="1" applyFont="1" applyFill="1" applyBorder="1" applyAlignment="1">
      <alignment/>
    </xf>
    <xf numFmtId="37" fontId="6" fillId="33" borderId="14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4" borderId="19" xfId="0" applyNumberFormat="1" applyFont="1" applyFill="1" applyBorder="1" applyAlignment="1">
      <alignment/>
    </xf>
    <xf numFmtId="37" fontId="3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9" fillId="33" borderId="24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/>
    </xf>
    <xf numFmtId="39" fontId="2" fillId="33" borderId="24" xfId="0" applyNumberFormat="1" applyFont="1" applyFill="1" applyBorder="1" applyAlignment="1">
      <alignment/>
    </xf>
    <xf numFmtId="10" fontId="2" fillId="33" borderId="24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165" fontId="2" fillId="33" borderId="26" xfId="0" applyNumberFormat="1" applyFont="1" applyFill="1" applyBorder="1" applyAlignment="1">
      <alignment/>
    </xf>
    <xf numFmtId="10" fontId="2" fillId="35" borderId="27" xfId="0" applyNumberFormat="1" applyFont="1" applyFill="1" applyBorder="1" applyAlignment="1">
      <alignment/>
    </xf>
    <xf numFmtId="165" fontId="2" fillId="33" borderId="1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 horizontal="right"/>
    </xf>
    <xf numFmtId="1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left"/>
    </xf>
    <xf numFmtId="37" fontId="10" fillId="33" borderId="10" xfId="0" applyNumberFormat="1" applyFont="1" applyFill="1" applyBorder="1" applyAlignment="1">
      <alignment/>
    </xf>
    <xf numFmtId="37" fontId="11" fillId="33" borderId="10" xfId="0" applyNumberFormat="1" applyFont="1" applyFill="1" applyBorder="1" applyAlignment="1">
      <alignment horizontal="center"/>
    </xf>
    <xf numFmtId="166" fontId="11" fillId="33" borderId="10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6" fontId="14" fillId="33" borderId="10" xfId="0" applyNumberFormat="1" applyFont="1" applyFill="1" applyBorder="1" applyAlignment="1">
      <alignment/>
    </xf>
    <xf numFmtId="17" fontId="10" fillId="33" borderId="10" xfId="0" applyNumberFormat="1" applyFont="1" applyFill="1" applyBorder="1" applyAlignment="1">
      <alignment/>
    </xf>
    <xf numFmtId="17" fontId="14" fillId="33" borderId="10" xfId="0" applyNumberFormat="1" applyFont="1" applyFill="1" applyBorder="1" applyAlignment="1">
      <alignment/>
    </xf>
    <xf numFmtId="37" fontId="10" fillId="33" borderId="10" xfId="0" applyNumberFormat="1" applyFont="1" applyFill="1" applyBorder="1" applyAlignment="1">
      <alignment horizontal="center"/>
    </xf>
    <xf numFmtId="17" fontId="10" fillId="33" borderId="10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 horizontal="right"/>
    </xf>
    <xf numFmtId="37" fontId="15" fillId="33" borderId="10" xfId="0" applyNumberFormat="1" applyFont="1" applyFill="1" applyBorder="1" applyAlignment="1">
      <alignment/>
    </xf>
    <xf numFmtId="166" fontId="16" fillId="33" borderId="10" xfId="0" applyNumberFormat="1" applyFont="1" applyFill="1" applyBorder="1" applyAlignment="1">
      <alignment/>
    </xf>
    <xf numFmtId="166" fontId="15" fillId="33" borderId="10" xfId="0" applyNumberFormat="1" applyFont="1" applyFill="1" applyBorder="1" applyAlignment="1">
      <alignment/>
    </xf>
    <xf numFmtId="0" fontId="14" fillId="33" borderId="10" xfId="0" applyNumberFormat="1" applyFont="1" applyFill="1" applyBorder="1" applyAlignment="1">
      <alignment/>
    </xf>
    <xf numFmtId="37" fontId="14" fillId="33" borderId="10" xfId="0" applyNumberFormat="1" applyFont="1" applyFill="1" applyBorder="1" applyAlignment="1">
      <alignment/>
    </xf>
    <xf numFmtId="166" fontId="10" fillId="33" borderId="32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166" fontId="10" fillId="33" borderId="11" xfId="0" applyNumberFormat="1" applyFont="1" applyFill="1" applyBorder="1" applyAlignment="1">
      <alignment/>
    </xf>
    <xf numFmtId="166" fontId="10" fillId="33" borderId="34" xfId="0" applyNumberFormat="1" applyFont="1" applyFill="1" applyBorder="1" applyAlignment="1">
      <alignment/>
    </xf>
    <xf numFmtId="37" fontId="17" fillId="33" borderId="35" xfId="0" applyNumberFormat="1" applyFont="1" applyFill="1" applyBorder="1" applyAlignment="1">
      <alignment/>
    </xf>
    <xf numFmtId="166" fontId="10" fillId="33" borderId="36" xfId="0" applyNumberFormat="1" applyFont="1" applyFill="1" applyBorder="1" applyAlignment="1">
      <alignment/>
    </xf>
    <xf numFmtId="166" fontId="10" fillId="33" borderId="0" xfId="0" applyNumberFormat="1" applyFont="1" applyFill="1" applyBorder="1" applyAlignment="1">
      <alignment/>
    </xf>
    <xf numFmtId="166" fontId="10" fillId="33" borderId="33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/>
    </xf>
    <xf numFmtId="37" fontId="16" fillId="33" borderId="10" xfId="0" applyNumberFormat="1" applyFont="1" applyFill="1" applyBorder="1" applyAlignment="1">
      <alignment/>
    </xf>
    <xf numFmtId="0" fontId="14" fillId="33" borderId="10" xfId="0" applyNumberFormat="1" applyFont="1" applyFill="1" applyBorder="1" applyAlignment="1">
      <alignment horizontal="right"/>
    </xf>
    <xf numFmtId="0" fontId="19" fillId="33" borderId="10" xfId="0" applyNumberFormat="1" applyFont="1" applyFill="1" applyBorder="1" applyAlignment="1">
      <alignment/>
    </xf>
    <xf numFmtId="166" fontId="1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996666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showGridLines="0" tabSelected="1" zoomScalePageLayoutView="0" workbookViewId="0" topLeftCell="A1">
      <selection activeCell="A1" sqref="A1"/>
    </sheetView>
  </sheetViews>
  <sheetFormatPr defaultColWidth="11" defaultRowHeight="19.5" customHeight="1"/>
  <cols>
    <col min="1" max="1" width="4.69921875" style="1" customWidth="1"/>
    <col min="2" max="2" width="35.8984375" style="1" customWidth="1"/>
    <col min="3" max="4" width="10.5" style="1" hidden="1" customWidth="1"/>
    <col min="5" max="5" width="13.19921875" style="1" customWidth="1"/>
    <col min="6" max="6" width="12.19921875" style="1" customWidth="1"/>
    <col min="7" max="7" width="13.69921875" style="1" customWidth="1"/>
    <col min="8" max="8" width="11.8984375" style="1" customWidth="1"/>
    <col min="9" max="9" width="13" style="1" customWidth="1"/>
    <col min="10" max="10" width="13.09765625" style="1" customWidth="1"/>
    <col min="11" max="11" width="13.19921875" style="1" customWidth="1"/>
    <col min="12" max="12" width="12.5" style="1" customWidth="1"/>
    <col min="13" max="13" width="10.5" style="1" customWidth="1"/>
    <col min="14" max="16384" width="10.19921875" style="1" customWidth="1"/>
  </cols>
  <sheetData>
    <row r="1" spans="1:13" ht="15" customHeight="1">
      <c r="A1" s="2" t="s">
        <v>149</v>
      </c>
      <c r="B1" s="3" t="s">
        <v>0</v>
      </c>
      <c r="C1" s="4"/>
      <c r="D1" s="4"/>
      <c r="E1" s="4"/>
      <c r="F1" s="5"/>
      <c r="G1" s="4"/>
      <c r="H1" s="5"/>
      <c r="I1" s="4"/>
      <c r="J1" s="5"/>
      <c r="K1" s="4"/>
      <c r="L1" s="5"/>
      <c r="M1" s="5"/>
    </row>
    <row r="2" spans="1:13" ht="15" customHeight="1">
      <c r="A2" s="2"/>
      <c r="B2" s="3" t="s">
        <v>1</v>
      </c>
      <c r="C2" s="4"/>
      <c r="D2" s="4"/>
      <c r="E2" s="4"/>
      <c r="F2" s="5"/>
      <c r="G2" s="4"/>
      <c r="H2" s="5"/>
      <c r="I2" s="4"/>
      <c r="J2" s="5"/>
      <c r="K2" s="4"/>
      <c r="L2" s="5"/>
      <c r="M2" s="5"/>
    </row>
    <row r="3" spans="1:13" ht="12.75" customHeight="1">
      <c r="A3" s="2"/>
      <c r="B3" s="6"/>
      <c r="C3" s="2"/>
      <c r="D3" s="2"/>
      <c r="E3" s="2"/>
      <c r="F3" s="5"/>
      <c r="G3" s="2"/>
      <c r="H3" s="5"/>
      <c r="I3" s="2"/>
      <c r="J3" s="5"/>
      <c r="K3" s="2"/>
      <c r="L3" s="5"/>
      <c r="M3" s="5"/>
    </row>
    <row r="4" spans="1:13" ht="12.75" customHeight="1">
      <c r="A4" s="2"/>
      <c r="B4" s="6"/>
      <c r="C4" s="2"/>
      <c r="D4" s="7" t="s">
        <v>2</v>
      </c>
      <c r="E4" s="7" t="s">
        <v>2</v>
      </c>
      <c r="F4" s="7" t="s">
        <v>3</v>
      </c>
      <c r="G4" s="7"/>
      <c r="H4" s="7" t="s">
        <v>3</v>
      </c>
      <c r="I4" s="7"/>
      <c r="J4" s="7" t="s">
        <v>3</v>
      </c>
      <c r="K4" s="7"/>
      <c r="L4" s="7" t="s">
        <v>3</v>
      </c>
      <c r="M4" s="5"/>
    </row>
    <row r="5" spans="1:13" ht="12.75" customHeight="1">
      <c r="A5" s="2"/>
      <c r="B5" s="2"/>
      <c r="C5" s="2"/>
      <c r="D5" s="7" t="s">
        <v>2</v>
      </c>
      <c r="E5" s="7" t="s">
        <v>2</v>
      </c>
      <c r="F5" s="7" t="s">
        <v>4</v>
      </c>
      <c r="G5" s="7"/>
      <c r="H5" s="7" t="s">
        <v>5</v>
      </c>
      <c r="I5" s="7"/>
      <c r="J5" s="7" t="s">
        <v>6</v>
      </c>
      <c r="K5" s="7"/>
      <c r="L5" s="7" t="s">
        <v>7</v>
      </c>
      <c r="M5" s="5"/>
    </row>
    <row r="6" spans="1:13" ht="13.5" customHeight="1">
      <c r="A6" s="8" t="s">
        <v>8</v>
      </c>
      <c r="B6" s="2">
        <v>14008</v>
      </c>
      <c r="C6" s="2"/>
      <c r="D6" s="9" t="s">
        <v>9</v>
      </c>
      <c r="E6" s="10" t="s">
        <v>2</v>
      </c>
      <c r="F6" s="11" t="s">
        <v>2</v>
      </c>
      <c r="G6" s="10"/>
      <c r="H6" s="11"/>
      <c r="I6" s="10"/>
      <c r="J6" s="11"/>
      <c r="K6" s="10"/>
      <c r="L6" s="11"/>
      <c r="M6" s="5"/>
    </row>
    <row r="7" spans="1:13" ht="12.75" customHeight="1">
      <c r="A7" s="12">
        <v>1</v>
      </c>
      <c r="B7" s="12" t="s">
        <v>10</v>
      </c>
      <c r="C7" s="13"/>
      <c r="D7" s="14"/>
      <c r="E7" s="15" t="s">
        <v>2</v>
      </c>
      <c r="F7" s="16">
        <v>160</v>
      </c>
      <c r="G7" s="15"/>
      <c r="H7" s="16">
        <v>220</v>
      </c>
      <c r="I7" s="15"/>
      <c r="J7" s="16">
        <v>280</v>
      </c>
      <c r="K7" s="15"/>
      <c r="L7" s="16">
        <v>340</v>
      </c>
      <c r="M7" s="17"/>
    </row>
    <row r="8" spans="1:13" ht="12.75" customHeight="1">
      <c r="A8" s="12">
        <f aca="true" t="shared" si="0" ref="A8:A73">A7+1</f>
        <v>2</v>
      </c>
      <c r="B8" s="2" t="s">
        <v>11</v>
      </c>
      <c r="C8" s="13"/>
      <c r="D8" s="14"/>
      <c r="E8" s="18"/>
      <c r="F8" s="19"/>
      <c r="G8" s="18"/>
      <c r="H8" s="19"/>
      <c r="I8" s="18"/>
      <c r="J8" s="19"/>
      <c r="K8" s="18"/>
      <c r="L8" s="19"/>
      <c r="M8" s="17"/>
    </row>
    <row r="9" spans="1:13" ht="12.75" customHeight="1">
      <c r="A9" s="12">
        <f t="shared" si="0"/>
        <v>3</v>
      </c>
      <c r="B9" s="2" t="s">
        <v>12</v>
      </c>
      <c r="C9" s="13"/>
      <c r="D9" s="14"/>
      <c r="E9" s="18"/>
      <c r="F9" s="19"/>
      <c r="G9" s="18"/>
      <c r="H9" s="19"/>
      <c r="I9" s="18"/>
      <c r="J9" s="19"/>
      <c r="K9" s="18"/>
      <c r="L9" s="19"/>
      <c r="M9" s="17"/>
    </row>
    <row r="10" spans="1:13" ht="12.75" customHeight="1">
      <c r="A10" s="12">
        <f t="shared" si="0"/>
        <v>4</v>
      </c>
      <c r="B10" s="20" t="s">
        <v>13</v>
      </c>
      <c r="C10" s="13"/>
      <c r="D10" s="14"/>
      <c r="E10" s="18"/>
      <c r="F10" s="19"/>
      <c r="G10" s="18"/>
      <c r="H10" s="19">
        <f>H8+H9</f>
        <v>0</v>
      </c>
      <c r="I10" s="18"/>
      <c r="J10" s="19">
        <f>J8+J9</f>
        <v>0</v>
      </c>
      <c r="K10" s="18"/>
      <c r="L10" s="19">
        <f>L8+L9</f>
        <v>0</v>
      </c>
      <c r="M10" s="17"/>
    </row>
    <row r="11" spans="1:13" ht="12.75" customHeight="1">
      <c r="A11" s="12">
        <f>A10+1</f>
        <v>5</v>
      </c>
      <c r="B11" s="2"/>
      <c r="C11" s="13"/>
      <c r="D11" s="14"/>
      <c r="E11" s="18"/>
      <c r="F11" s="19"/>
      <c r="G11" s="18"/>
      <c r="H11" s="19"/>
      <c r="I11" s="18"/>
      <c r="J11" s="19"/>
      <c r="K11" s="18"/>
      <c r="L11" s="19"/>
      <c r="M11" s="17"/>
    </row>
    <row r="12" spans="1:13" ht="12.75" customHeight="1">
      <c r="A12" s="12">
        <f t="shared" si="0"/>
        <v>6</v>
      </c>
      <c r="B12" s="2" t="s">
        <v>14</v>
      </c>
      <c r="C12" s="13"/>
      <c r="D12" s="14"/>
      <c r="E12" s="18"/>
      <c r="F12" s="19"/>
      <c r="G12" s="18"/>
      <c r="H12" s="19">
        <f>F116</f>
        <v>45616</v>
      </c>
      <c r="I12" s="18"/>
      <c r="J12" s="19">
        <f>H116</f>
        <v>542733.25</v>
      </c>
      <c r="K12" s="18"/>
      <c r="L12" s="19">
        <f>J116</f>
        <v>1390107.8725</v>
      </c>
      <c r="M12" s="17"/>
    </row>
    <row r="13" spans="1:13" ht="12.75" customHeight="1">
      <c r="A13" s="12">
        <f t="shared" si="0"/>
        <v>7</v>
      </c>
      <c r="B13" s="2" t="s">
        <v>2</v>
      </c>
      <c r="C13" s="13"/>
      <c r="D13" s="14"/>
      <c r="E13" s="18"/>
      <c r="F13" s="19"/>
      <c r="G13" s="18"/>
      <c r="H13" s="19"/>
      <c r="I13" s="18"/>
      <c r="J13" s="19"/>
      <c r="K13" s="18"/>
      <c r="L13" s="19"/>
      <c r="M13" s="17"/>
    </row>
    <row r="14" spans="1:13" ht="12.75" customHeight="1">
      <c r="A14" s="12">
        <f t="shared" si="0"/>
        <v>8</v>
      </c>
      <c r="B14" s="12" t="s">
        <v>15</v>
      </c>
      <c r="C14" s="13"/>
      <c r="D14" s="14"/>
      <c r="E14" s="18"/>
      <c r="F14" s="19"/>
      <c r="G14" s="18"/>
      <c r="H14" s="19"/>
      <c r="I14" s="18"/>
      <c r="J14" s="19"/>
      <c r="K14" s="18"/>
      <c r="L14" s="19"/>
      <c r="M14" s="17"/>
    </row>
    <row r="15" spans="1:13" ht="12.75" customHeight="1">
      <c r="A15" s="12">
        <f t="shared" si="0"/>
        <v>9</v>
      </c>
      <c r="B15" s="12" t="s">
        <v>16</v>
      </c>
      <c r="C15" s="13"/>
      <c r="D15" s="14"/>
      <c r="E15" s="18"/>
      <c r="F15" s="19"/>
      <c r="G15" s="18"/>
      <c r="H15" s="19"/>
      <c r="I15" s="18"/>
      <c r="J15" s="19"/>
      <c r="K15" s="18"/>
      <c r="L15" s="19"/>
      <c r="M15" s="17"/>
    </row>
    <row r="16" spans="1:13" ht="12.75" customHeight="1">
      <c r="A16" s="12">
        <f t="shared" si="0"/>
        <v>10</v>
      </c>
      <c r="B16" s="2"/>
      <c r="C16" s="13"/>
      <c r="D16" s="14" t="s">
        <v>2</v>
      </c>
      <c r="E16" s="18"/>
      <c r="F16" s="19">
        <v>0</v>
      </c>
      <c r="G16" s="18"/>
      <c r="H16" s="19">
        <v>0</v>
      </c>
      <c r="I16" s="18"/>
      <c r="J16" s="19">
        <v>0</v>
      </c>
      <c r="K16" s="18"/>
      <c r="L16" s="19">
        <v>0</v>
      </c>
      <c r="M16" s="17"/>
    </row>
    <row r="17" spans="1:13" ht="12.75" customHeight="1">
      <c r="A17" s="12">
        <f t="shared" si="0"/>
        <v>11</v>
      </c>
      <c r="B17" s="2" t="s">
        <v>17</v>
      </c>
      <c r="C17" s="13"/>
      <c r="D17" s="14"/>
      <c r="E17" s="18"/>
      <c r="F17" s="19"/>
      <c r="G17" s="18"/>
      <c r="H17" s="19"/>
      <c r="I17" s="18"/>
      <c r="J17" s="19"/>
      <c r="K17" s="18"/>
      <c r="L17" s="19"/>
      <c r="M17" s="17"/>
    </row>
    <row r="18" spans="1:13" ht="12.75" customHeight="1">
      <c r="A18" s="12">
        <f t="shared" si="0"/>
        <v>12</v>
      </c>
      <c r="B18" s="2" t="s">
        <v>18</v>
      </c>
      <c r="C18" s="13"/>
      <c r="D18" s="14"/>
      <c r="E18" s="18"/>
      <c r="F18" s="19"/>
      <c r="G18" s="18"/>
      <c r="H18" s="19"/>
      <c r="I18" s="18"/>
      <c r="J18" s="19"/>
      <c r="K18" s="18"/>
      <c r="L18" s="19"/>
      <c r="M18" s="17"/>
    </row>
    <row r="19" spans="1:13" ht="12.75" customHeight="1">
      <c r="A19" s="12">
        <f t="shared" si="0"/>
        <v>13</v>
      </c>
      <c r="B19" s="20" t="s">
        <v>19</v>
      </c>
      <c r="C19" s="13"/>
      <c r="D19" s="14"/>
      <c r="E19" s="18"/>
      <c r="F19" s="21">
        <v>2241280</v>
      </c>
      <c r="G19" s="18"/>
      <c r="H19" s="21">
        <f>B6*H7</f>
        <v>3081760</v>
      </c>
      <c r="I19" s="18"/>
      <c r="J19" s="21">
        <f>B6*J7</f>
        <v>3922240</v>
      </c>
      <c r="K19" s="18"/>
      <c r="L19" s="21">
        <f>B6*L7</f>
        <v>4762720</v>
      </c>
      <c r="M19" s="17"/>
    </row>
    <row r="20" spans="1:13" ht="12.75" customHeight="1">
      <c r="A20" s="12">
        <f t="shared" si="0"/>
        <v>14</v>
      </c>
      <c r="B20" s="12" t="s">
        <v>20</v>
      </c>
      <c r="C20" s="13"/>
      <c r="D20" s="14"/>
      <c r="E20" s="18"/>
      <c r="F20" s="19"/>
      <c r="G20" s="18"/>
      <c r="H20" s="19"/>
      <c r="I20" s="18"/>
      <c r="J20" s="19"/>
      <c r="K20" s="18"/>
      <c r="L20" s="19"/>
      <c r="M20" s="17"/>
    </row>
    <row r="21" spans="1:13" ht="12.75" customHeight="1">
      <c r="A21" s="12">
        <f t="shared" si="0"/>
        <v>15</v>
      </c>
      <c r="B21" s="4" t="s">
        <v>21</v>
      </c>
      <c r="C21" s="13"/>
      <c r="D21" s="14"/>
      <c r="E21" s="18"/>
      <c r="F21" s="19"/>
      <c r="G21" s="18"/>
      <c r="H21" s="19"/>
      <c r="I21" s="18"/>
      <c r="J21" s="19"/>
      <c r="K21" s="18"/>
      <c r="L21" s="19"/>
      <c r="M21" s="17"/>
    </row>
    <row r="22" spans="1:13" ht="12.75" customHeight="1">
      <c r="A22" s="12">
        <f t="shared" si="0"/>
        <v>16</v>
      </c>
      <c r="B22" s="4" t="s">
        <v>22</v>
      </c>
      <c r="C22" s="13"/>
      <c r="D22" s="14"/>
      <c r="E22" s="18"/>
      <c r="F22" s="19"/>
      <c r="G22" s="18"/>
      <c r="H22" s="19"/>
      <c r="I22" s="18"/>
      <c r="J22" s="19"/>
      <c r="K22" s="18"/>
      <c r="L22" s="19"/>
      <c r="M22" s="17"/>
    </row>
    <row r="23" spans="1:13" ht="12.75" customHeight="1">
      <c r="A23" s="12">
        <f t="shared" si="0"/>
        <v>17</v>
      </c>
      <c r="B23" s="12" t="s">
        <v>23</v>
      </c>
      <c r="C23" s="13"/>
      <c r="D23" s="14"/>
      <c r="E23" s="18"/>
      <c r="F23" s="19">
        <f>F21+F22</f>
        <v>0</v>
      </c>
      <c r="G23" s="18"/>
      <c r="H23" s="19">
        <f>H21+H22</f>
        <v>0</v>
      </c>
      <c r="I23" s="18"/>
      <c r="J23" s="19">
        <f>J21+J22</f>
        <v>0</v>
      </c>
      <c r="K23" s="18"/>
      <c r="L23" s="19">
        <f>L21+L22</f>
        <v>0</v>
      </c>
      <c r="M23" s="17"/>
    </row>
    <row r="24" spans="1:13" ht="12.75" customHeight="1">
      <c r="A24" s="12">
        <f t="shared" si="0"/>
        <v>18</v>
      </c>
      <c r="B24" s="12" t="s">
        <v>24</v>
      </c>
      <c r="C24" s="13"/>
      <c r="D24" s="14"/>
      <c r="E24" s="18"/>
      <c r="F24" s="19"/>
      <c r="G24" s="18"/>
      <c r="H24" s="19"/>
      <c r="I24" s="18"/>
      <c r="J24" s="19"/>
      <c r="K24" s="18"/>
      <c r="L24" s="19"/>
      <c r="M24" s="17"/>
    </row>
    <row r="25" spans="1:13" ht="12.75" customHeight="1">
      <c r="A25" s="12">
        <f t="shared" si="0"/>
        <v>19</v>
      </c>
      <c r="B25" s="4" t="s">
        <v>25</v>
      </c>
      <c r="C25" s="13"/>
      <c r="D25" s="14"/>
      <c r="E25" s="18"/>
      <c r="F25" s="19"/>
      <c r="G25" s="18"/>
      <c r="H25" s="19"/>
      <c r="I25" s="18"/>
      <c r="J25" s="19"/>
      <c r="K25" s="18"/>
      <c r="L25" s="19"/>
      <c r="M25" s="17"/>
    </row>
    <row r="26" spans="1:13" ht="12.75" customHeight="1">
      <c r="A26" s="12">
        <f t="shared" si="0"/>
        <v>20</v>
      </c>
      <c r="B26" s="2" t="s">
        <v>26</v>
      </c>
      <c r="C26" s="13"/>
      <c r="D26" s="14"/>
      <c r="E26" s="18"/>
      <c r="F26" s="19"/>
      <c r="G26" s="18"/>
      <c r="H26" s="19"/>
      <c r="I26" s="18"/>
      <c r="J26" s="19"/>
      <c r="K26" s="18"/>
      <c r="L26" s="19"/>
      <c r="M26" s="17"/>
    </row>
    <row r="27" spans="1:13" ht="12.75" customHeight="1">
      <c r="A27" s="12">
        <f t="shared" si="0"/>
        <v>21</v>
      </c>
      <c r="B27" s="2" t="s">
        <v>24</v>
      </c>
      <c r="C27" s="13"/>
      <c r="D27" s="14"/>
      <c r="E27" s="18"/>
      <c r="F27" s="19"/>
      <c r="G27" s="18"/>
      <c r="H27" s="19"/>
      <c r="I27" s="18"/>
      <c r="J27" s="19"/>
      <c r="K27" s="18"/>
      <c r="L27" s="19"/>
      <c r="M27" s="17"/>
    </row>
    <row r="28" spans="1:13" ht="12.75" customHeight="1">
      <c r="A28" s="12">
        <f t="shared" si="0"/>
        <v>22</v>
      </c>
      <c r="B28" s="20" t="s">
        <v>27</v>
      </c>
      <c r="C28" s="13"/>
      <c r="D28" s="14"/>
      <c r="E28" s="18"/>
      <c r="F28" s="19">
        <f>SUM(F25:F27)</f>
        <v>0</v>
      </c>
      <c r="G28" s="18"/>
      <c r="H28" s="19">
        <f>SUM(H25:H27)</f>
        <v>0</v>
      </c>
      <c r="I28" s="18"/>
      <c r="J28" s="19">
        <f>SUM(J25:J27)</f>
        <v>0</v>
      </c>
      <c r="K28" s="18"/>
      <c r="L28" s="19">
        <f>SUM(L25:L27)</f>
        <v>0</v>
      </c>
      <c r="M28" s="17"/>
    </row>
    <row r="29" spans="1:13" ht="12.75" customHeight="1">
      <c r="A29" s="12">
        <f t="shared" si="0"/>
        <v>23</v>
      </c>
      <c r="B29" s="4" t="s">
        <v>28</v>
      </c>
      <c r="C29" s="13"/>
      <c r="D29" s="14"/>
      <c r="E29" s="18"/>
      <c r="F29" s="19"/>
      <c r="G29" s="18"/>
      <c r="H29" s="19"/>
      <c r="I29" s="18"/>
      <c r="J29" s="19"/>
      <c r="K29" s="18"/>
      <c r="L29" s="19"/>
      <c r="M29" s="17"/>
    </row>
    <row r="30" spans="1:13" ht="12.75" customHeight="1">
      <c r="A30" s="12">
        <f t="shared" si="0"/>
        <v>24</v>
      </c>
      <c r="B30" s="20" t="s">
        <v>29</v>
      </c>
      <c r="C30" s="13"/>
      <c r="D30" s="14"/>
      <c r="E30" s="18"/>
      <c r="F30" s="19">
        <f>F16+F19+F23+F28+F29</f>
        <v>2241280</v>
      </c>
      <c r="G30" s="18"/>
      <c r="H30" s="19">
        <f>H16+H19+H23+H28+H29</f>
        <v>3081760</v>
      </c>
      <c r="I30" s="18"/>
      <c r="J30" s="19">
        <f>J16+J19+J23+J28+J29</f>
        <v>3922240</v>
      </c>
      <c r="K30" s="18"/>
      <c r="L30" s="19">
        <f>L16+L19+L23+L28+L29</f>
        <v>4762720</v>
      </c>
      <c r="M30" s="17"/>
    </row>
    <row r="31" spans="1:13" ht="12.75" customHeight="1">
      <c r="A31" s="12">
        <f t="shared" si="0"/>
        <v>25</v>
      </c>
      <c r="B31" s="3" t="s">
        <v>30</v>
      </c>
      <c r="C31" s="13"/>
      <c r="D31" s="14"/>
      <c r="E31" s="18"/>
      <c r="F31" s="19"/>
      <c r="G31" s="18"/>
      <c r="H31" s="19"/>
      <c r="I31" s="18"/>
      <c r="J31" s="19"/>
      <c r="K31" s="18"/>
      <c r="L31" s="19"/>
      <c r="M31" s="17"/>
    </row>
    <row r="32" spans="1:13" ht="12.75" customHeight="1">
      <c r="A32" s="12">
        <f t="shared" si="0"/>
        <v>26</v>
      </c>
      <c r="B32" s="2" t="s">
        <v>31</v>
      </c>
      <c r="C32" s="13"/>
      <c r="D32" s="14"/>
      <c r="E32" s="18"/>
      <c r="F32" s="19"/>
      <c r="G32" s="18"/>
      <c r="H32" s="19"/>
      <c r="I32" s="18"/>
      <c r="J32" s="19"/>
      <c r="K32" s="18"/>
      <c r="L32" s="19"/>
      <c r="M32" s="17"/>
    </row>
    <row r="33" spans="1:13" ht="12.75" customHeight="1">
      <c r="A33" s="12">
        <f t="shared" si="0"/>
        <v>27</v>
      </c>
      <c r="B33" s="2" t="s">
        <v>32</v>
      </c>
      <c r="C33" s="13"/>
      <c r="D33" s="14"/>
      <c r="E33" s="18"/>
      <c r="F33" s="19"/>
      <c r="G33" s="18"/>
      <c r="H33" s="19"/>
      <c r="I33" s="18"/>
      <c r="J33" s="19"/>
      <c r="K33" s="18"/>
      <c r="L33" s="19"/>
      <c r="M33" s="17"/>
    </row>
    <row r="34" spans="1:13" ht="12.75" customHeight="1">
      <c r="A34" s="12">
        <f t="shared" si="0"/>
        <v>28</v>
      </c>
      <c r="B34" s="2" t="s">
        <v>33</v>
      </c>
      <c r="C34" s="13"/>
      <c r="D34" s="14"/>
      <c r="E34" s="18"/>
      <c r="F34" s="19"/>
      <c r="G34" s="18"/>
      <c r="H34" s="19"/>
      <c r="I34" s="18"/>
      <c r="J34" s="19"/>
      <c r="K34" s="18"/>
      <c r="L34" s="19"/>
      <c r="M34" s="17"/>
    </row>
    <row r="35" spans="1:13" ht="12.75" customHeight="1">
      <c r="A35" s="12">
        <f t="shared" si="0"/>
        <v>29</v>
      </c>
      <c r="B35" s="20" t="s">
        <v>34</v>
      </c>
      <c r="C35" s="13"/>
      <c r="D35" s="14"/>
      <c r="E35" s="18"/>
      <c r="F35" s="19">
        <f>SUM(F33:F34)</f>
        <v>0</v>
      </c>
      <c r="G35" s="18"/>
      <c r="H35" s="19">
        <f>SUM(H33:H34)</f>
        <v>0</v>
      </c>
      <c r="I35" s="18"/>
      <c r="J35" s="19">
        <f>SUM(J33:J34)</f>
        <v>0</v>
      </c>
      <c r="K35" s="18"/>
      <c r="L35" s="19">
        <f>SUM(L33:L34)</f>
        <v>0</v>
      </c>
      <c r="M35" s="17"/>
    </row>
    <row r="36" spans="1:13" ht="12.75" customHeight="1">
      <c r="A36" s="12">
        <f t="shared" si="0"/>
        <v>30</v>
      </c>
      <c r="B36" s="2" t="s">
        <v>35</v>
      </c>
      <c r="C36" s="13"/>
      <c r="D36" s="14"/>
      <c r="E36" s="18"/>
      <c r="F36" s="19"/>
      <c r="G36" s="18"/>
      <c r="H36" s="19"/>
      <c r="I36" s="18"/>
      <c r="J36" s="19"/>
      <c r="K36" s="18"/>
      <c r="L36" s="19"/>
      <c r="M36" s="17"/>
    </row>
    <row r="37" spans="1:13" ht="12.75" customHeight="1">
      <c r="A37" s="12">
        <f t="shared" si="0"/>
        <v>31</v>
      </c>
      <c r="B37" s="2" t="s">
        <v>36</v>
      </c>
      <c r="C37" s="13"/>
      <c r="D37" s="14"/>
      <c r="E37" s="18"/>
      <c r="F37" s="19"/>
      <c r="G37" s="18"/>
      <c r="H37" s="19"/>
      <c r="I37" s="18"/>
      <c r="J37" s="19"/>
      <c r="K37" s="18"/>
      <c r="L37" s="19"/>
      <c r="M37" s="17"/>
    </row>
    <row r="38" spans="1:13" ht="12.75" customHeight="1">
      <c r="A38" s="12">
        <f t="shared" si="0"/>
        <v>32</v>
      </c>
      <c r="B38" s="2" t="s">
        <v>37</v>
      </c>
      <c r="C38" s="13"/>
      <c r="D38" s="14"/>
      <c r="E38" s="18"/>
      <c r="F38" s="19"/>
      <c r="G38" s="18"/>
      <c r="H38" s="19"/>
      <c r="I38" s="18"/>
      <c r="J38" s="19"/>
      <c r="K38" s="18"/>
      <c r="L38" s="19"/>
      <c r="M38" s="17"/>
    </row>
    <row r="39" spans="1:13" ht="12.75" customHeight="1">
      <c r="A39" s="12">
        <f t="shared" si="0"/>
        <v>33</v>
      </c>
      <c r="B39" s="20" t="s">
        <v>38</v>
      </c>
      <c r="C39" s="13"/>
      <c r="D39" s="14"/>
      <c r="E39" s="18"/>
      <c r="F39" s="19">
        <f>SUM(F37:F38)</f>
        <v>0</v>
      </c>
      <c r="G39" s="18"/>
      <c r="H39" s="19">
        <f>SUM(H37:H38)</f>
        <v>0</v>
      </c>
      <c r="I39" s="18"/>
      <c r="J39" s="19">
        <f>SUM(J37:J38)</f>
        <v>0</v>
      </c>
      <c r="K39" s="18"/>
      <c r="L39" s="19">
        <f>SUM(L37:L38)</f>
        <v>0</v>
      </c>
      <c r="M39" s="17"/>
    </row>
    <row r="40" spans="1:13" ht="12.75" customHeight="1">
      <c r="A40" s="12">
        <f t="shared" si="0"/>
        <v>34</v>
      </c>
      <c r="B40" s="2" t="s">
        <v>39</v>
      </c>
      <c r="C40" s="13"/>
      <c r="D40" s="14"/>
      <c r="E40" s="18"/>
      <c r="F40" s="19"/>
      <c r="G40" s="18"/>
      <c r="H40" s="19"/>
      <c r="I40" s="18"/>
      <c r="J40" s="19"/>
      <c r="K40" s="18"/>
      <c r="L40" s="19"/>
      <c r="M40" s="17"/>
    </row>
    <row r="41" spans="1:13" ht="12.75" customHeight="1">
      <c r="A41" s="12">
        <f t="shared" si="0"/>
        <v>35</v>
      </c>
      <c r="B41" s="2" t="s">
        <v>36</v>
      </c>
      <c r="C41" s="13"/>
      <c r="D41" s="14"/>
      <c r="E41" s="18"/>
      <c r="F41" s="19"/>
      <c r="G41" s="18"/>
      <c r="H41" s="19"/>
      <c r="I41" s="18"/>
      <c r="J41" s="19"/>
      <c r="K41" s="18"/>
      <c r="L41" s="19"/>
      <c r="M41" s="17"/>
    </row>
    <row r="42" spans="1:13" ht="12.75" customHeight="1">
      <c r="A42" s="12">
        <f t="shared" si="0"/>
        <v>36</v>
      </c>
      <c r="B42" s="2" t="s">
        <v>32</v>
      </c>
      <c r="C42" s="13"/>
      <c r="D42" s="14"/>
      <c r="E42" s="18"/>
      <c r="F42" s="19"/>
      <c r="G42" s="18"/>
      <c r="H42" s="19"/>
      <c r="I42" s="18"/>
      <c r="J42" s="19"/>
      <c r="K42" s="18"/>
      <c r="L42" s="19"/>
      <c r="M42" s="17"/>
    </row>
    <row r="43" spans="1:13" ht="12.75" customHeight="1">
      <c r="A43" s="12">
        <f t="shared" si="0"/>
        <v>37</v>
      </c>
      <c r="B43" s="2" t="s">
        <v>33</v>
      </c>
      <c r="C43" s="13"/>
      <c r="D43" s="14"/>
      <c r="E43" s="18"/>
      <c r="F43" s="19">
        <v>0</v>
      </c>
      <c r="G43" s="18"/>
      <c r="H43" s="19">
        <v>0</v>
      </c>
      <c r="I43" s="18"/>
      <c r="J43" s="19">
        <v>0</v>
      </c>
      <c r="K43" s="18"/>
      <c r="L43" s="19">
        <v>0</v>
      </c>
      <c r="M43" s="17"/>
    </row>
    <row r="44" spans="1:13" ht="12.75" customHeight="1">
      <c r="A44" s="12">
        <f t="shared" si="0"/>
        <v>38</v>
      </c>
      <c r="B44" s="20" t="s">
        <v>40</v>
      </c>
      <c r="C44" s="13"/>
      <c r="D44" s="14"/>
      <c r="E44" s="18"/>
      <c r="F44" s="19">
        <f>SUM(F41:F43)</f>
        <v>0</v>
      </c>
      <c r="G44" s="18"/>
      <c r="H44" s="19">
        <f>SUM(H41:H43)</f>
        <v>0</v>
      </c>
      <c r="I44" s="18"/>
      <c r="J44" s="19">
        <f>SUM(J41:J43)</f>
        <v>0</v>
      </c>
      <c r="K44" s="18"/>
      <c r="L44" s="19">
        <f>SUM(L41:L43)</f>
        <v>0</v>
      </c>
      <c r="M44" s="17"/>
    </row>
    <row r="45" spans="1:13" ht="12.75" customHeight="1">
      <c r="A45" s="12">
        <f t="shared" si="0"/>
        <v>39</v>
      </c>
      <c r="B45" s="20" t="s">
        <v>41</v>
      </c>
      <c r="C45" s="13"/>
      <c r="D45" s="14"/>
      <c r="E45" s="18"/>
      <c r="F45" s="19">
        <f>SUM(F44,F39,F35)</f>
        <v>0</v>
      </c>
      <c r="G45" s="18"/>
      <c r="H45" s="19">
        <f>SUM(H44,H39,H35)</f>
        <v>0</v>
      </c>
      <c r="I45" s="18"/>
      <c r="J45" s="19">
        <f>SUM(J44,J39,J35)</f>
        <v>0</v>
      </c>
      <c r="K45" s="18"/>
      <c r="L45" s="19">
        <f>SUM(L44,L39,L35)</f>
        <v>0</v>
      </c>
      <c r="M45" s="17"/>
    </row>
    <row r="46" spans="1:13" ht="12.75" customHeight="1">
      <c r="A46" s="12">
        <f t="shared" si="0"/>
        <v>40</v>
      </c>
      <c r="B46" s="20" t="s">
        <v>42</v>
      </c>
      <c r="C46" s="13"/>
      <c r="D46" s="14"/>
      <c r="E46" s="18"/>
      <c r="F46" s="21">
        <f>SUM(F45,F30)</f>
        <v>2241280</v>
      </c>
      <c r="G46" s="18"/>
      <c r="H46" s="21">
        <f>SUM(H45,H30)</f>
        <v>3081760</v>
      </c>
      <c r="I46" s="18"/>
      <c r="J46" s="21">
        <f>SUM(J45,J30)</f>
        <v>3922240</v>
      </c>
      <c r="K46" s="18"/>
      <c r="L46" s="21">
        <f>SUM(L45,L30)</f>
        <v>4762720</v>
      </c>
      <c r="M46" s="17"/>
    </row>
    <row r="47" spans="1:13" ht="12.75" customHeight="1">
      <c r="A47" s="12">
        <f t="shared" si="0"/>
        <v>41</v>
      </c>
      <c r="B47" s="12" t="s">
        <v>43</v>
      </c>
      <c r="C47" s="13"/>
      <c r="D47" s="14"/>
      <c r="E47" s="18"/>
      <c r="F47" s="19"/>
      <c r="G47" s="18"/>
      <c r="H47" s="19"/>
      <c r="I47" s="18"/>
      <c r="J47" s="19"/>
      <c r="K47" s="18"/>
      <c r="L47" s="19"/>
      <c r="M47" s="17"/>
    </row>
    <row r="48" spans="1:13" ht="12.75" customHeight="1">
      <c r="A48" s="12">
        <f t="shared" si="0"/>
        <v>42</v>
      </c>
      <c r="B48" s="12" t="s">
        <v>44</v>
      </c>
      <c r="C48" s="13"/>
      <c r="D48" s="14"/>
      <c r="E48" s="18"/>
      <c r="F48" s="19"/>
      <c r="G48" s="18"/>
      <c r="H48" s="19"/>
      <c r="I48" s="18"/>
      <c r="J48" s="19"/>
      <c r="K48" s="18"/>
      <c r="L48" s="19"/>
      <c r="M48" s="17"/>
    </row>
    <row r="49" spans="1:13" ht="12.75" customHeight="1">
      <c r="A49" s="12">
        <f t="shared" si="0"/>
        <v>43</v>
      </c>
      <c r="B49" s="2" t="s">
        <v>45</v>
      </c>
      <c r="C49" s="13"/>
      <c r="D49" s="14"/>
      <c r="E49" s="18"/>
      <c r="F49" s="19">
        <v>465500</v>
      </c>
      <c r="G49" s="18"/>
      <c r="H49" s="19">
        <v>631125</v>
      </c>
      <c r="I49" s="18"/>
      <c r="J49" s="19">
        <v>864360</v>
      </c>
      <c r="K49" s="18"/>
      <c r="L49" s="19">
        <v>1077750</v>
      </c>
      <c r="M49" s="17"/>
    </row>
    <row r="50" spans="1:13" ht="12.75" customHeight="1">
      <c r="A50" s="12">
        <f t="shared" si="0"/>
        <v>44</v>
      </c>
      <c r="B50" s="2" t="s">
        <v>46</v>
      </c>
      <c r="C50" s="13"/>
      <c r="D50" s="14"/>
      <c r="E50" s="18"/>
      <c r="F50" s="19">
        <v>198000</v>
      </c>
      <c r="G50" s="18"/>
      <c r="H50" s="19">
        <v>277200</v>
      </c>
      <c r="I50" s="18"/>
      <c r="J50" s="19">
        <v>363825</v>
      </c>
      <c r="K50" s="18"/>
      <c r="L50" s="19">
        <v>458420</v>
      </c>
      <c r="M50" s="17"/>
    </row>
    <row r="51" spans="1:13" ht="12.75" customHeight="1">
      <c r="A51" s="12">
        <f t="shared" si="0"/>
        <v>45</v>
      </c>
      <c r="B51" s="2" t="s">
        <v>47</v>
      </c>
      <c r="C51" s="13"/>
      <c r="D51" s="14"/>
      <c r="E51" s="18"/>
      <c r="F51" s="19">
        <v>101000</v>
      </c>
      <c r="G51" s="18"/>
      <c r="H51" s="19">
        <v>133000</v>
      </c>
      <c r="I51" s="18"/>
      <c r="J51" s="19">
        <v>136000</v>
      </c>
      <c r="K51" s="18"/>
      <c r="L51" s="19">
        <v>139000</v>
      </c>
      <c r="M51" s="17"/>
    </row>
    <row r="52" spans="1:13" ht="12.75" customHeight="1">
      <c r="A52" s="12">
        <f t="shared" si="0"/>
        <v>46</v>
      </c>
      <c r="B52" s="2" t="s">
        <v>48</v>
      </c>
      <c r="C52" s="13"/>
      <c r="D52" s="14"/>
      <c r="E52" s="18"/>
      <c r="F52" s="19">
        <v>20000</v>
      </c>
      <c r="G52" s="18"/>
      <c r="H52" s="19">
        <v>25000</v>
      </c>
      <c r="I52" s="18"/>
      <c r="J52" s="19">
        <v>30000</v>
      </c>
      <c r="K52" s="18"/>
      <c r="L52" s="19">
        <v>35000</v>
      </c>
      <c r="M52" s="17"/>
    </row>
    <row r="53" spans="1:13" ht="12.75" customHeight="1">
      <c r="A53" s="12">
        <f t="shared" si="0"/>
        <v>47</v>
      </c>
      <c r="B53" s="2" t="s">
        <v>49</v>
      </c>
      <c r="C53" s="13"/>
      <c r="D53" s="14"/>
      <c r="E53" s="18"/>
      <c r="F53" s="19">
        <v>50000</v>
      </c>
      <c r="G53" s="18"/>
      <c r="H53" s="19">
        <f>300*220</f>
        <v>66000</v>
      </c>
      <c r="I53" s="18"/>
      <c r="J53" s="19">
        <f>300*280</f>
        <v>84000</v>
      </c>
      <c r="K53" s="18"/>
      <c r="L53" s="19">
        <f>300*340</f>
        <v>102000</v>
      </c>
      <c r="M53" s="17"/>
    </row>
    <row r="54" spans="1:13" ht="12.75" customHeight="1">
      <c r="A54" s="12">
        <f t="shared" si="0"/>
        <v>48</v>
      </c>
      <c r="B54" s="2" t="s">
        <v>50</v>
      </c>
      <c r="C54" s="13"/>
      <c r="D54" s="14"/>
      <c r="E54" s="18"/>
      <c r="F54" s="19">
        <v>90000</v>
      </c>
      <c r="G54" s="18"/>
      <c r="H54" s="19">
        <f>F54*1.05</f>
        <v>94500</v>
      </c>
      <c r="I54" s="18"/>
      <c r="J54" s="19">
        <f>H54*1.05</f>
        <v>99225</v>
      </c>
      <c r="K54" s="18"/>
      <c r="L54" s="19">
        <f>J54*1.05</f>
        <v>104186.25</v>
      </c>
      <c r="M54" s="17"/>
    </row>
    <row r="55" spans="1:13" ht="12.75" customHeight="1">
      <c r="A55" s="12">
        <f t="shared" si="0"/>
        <v>49</v>
      </c>
      <c r="B55" s="2" t="s">
        <v>51</v>
      </c>
      <c r="C55" s="13"/>
      <c r="D55" s="14"/>
      <c r="E55" s="18"/>
      <c r="F55" s="19">
        <v>5000</v>
      </c>
      <c r="G55" s="18"/>
      <c r="H55" s="19"/>
      <c r="I55" s="18"/>
      <c r="J55" s="19"/>
      <c r="K55" s="18"/>
      <c r="L55" s="19"/>
      <c r="M55" s="17"/>
    </row>
    <row r="56" spans="1:13" ht="12.75" customHeight="1">
      <c r="A56" s="12">
        <f t="shared" si="0"/>
        <v>50</v>
      </c>
      <c r="B56" s="20" t="s">
        <v>52</v>
      </c>
      <c r="C56" s="13"/>
      <c r="D56" s="14"/>
      <c r="E56" s="18"/>
      <c r="F56" s="21">
        <f>SUM(F49:F55)</f>
        <v>929500</v>
      </c>
      <c r="G56" s="18"/>
      <c r="H56" s="21">
        <f>SUM(H49:H55)</f>
        <v>1226825</v>
      </c>
      <c r="I56" s="18"/>
      <c r="J56" s="21">
        <f>SUM(J49:J55)</f>
        <v>1577410</v>
      </c>
      <c r="K56" s="18"/>
      <c r="L56" s="21">
        <f>SUM(L49:L55)</f>
        <v>1916356.25</v>
      </c>
      <c r="M56" s="17"/>
    </row>
    <row r="57" spans="1:13" ht="12.75" customHeight="1">
      <c r="A57" s="12">
        <f t="shared" si="0"/>
        <v>51</v>
      </c>
      <c r="B57" s="12" t="s">
        <v>53</v>
      </c>
      <c r="C57" s="13"/>
      <c r="D57" s="14"/>
      <c r="E57" s="18"/>
      <c r="F57" s="19"/>
      <c r="G57" s="18"/>
      <c r="H57" s="19"/>
      <c r="I57" s="18"/>
      <c r="J57" s="19"/>
      <c r="K57" s="18"/>
      <c r="L57" s="19"/>
      <c r="M57" s="17"/>
    </row>
    <row r="58" spans="1:13" ht="12.75" customHeight="1">
      <c r="A58" s="12">
        <f t="shared" si="0"/>
        <v>52</v>
      </c>
      <c r="B58" s="2" t="s">
        <v>54</v>
      </c>
      <c r="C58" s="13"/>
      <c r="D58" s="14"/>
      <c r="E58" s="18"/>
      <c r="F58" s="19">
        <v>155000</v>
      </c>
      <c r="G58" s="18"/>
      <c r="H58" s="19">
        <f>F58*1.05</f>
        <v>162750</v>
      </c>
      <c r="I58" s="18"/>
      <c r="J58" s="19">
        <f>H58*1.05</f>
        <v>170887.5</v>
      </c>
      <c r="K58" s="18"/>
      <c r="L58" s="19">
        <f>J58*1.05</f>
        <v>179431.875</v>
      </c>
      <c r="M58" s="17"/>
    </row>
    <row r="59" spans="1:13" ht="12.75" customHeight="1">
      <c r="A59" s="12">
        <f t="shared" si="0"/>
        <v>53</v>
      </c>
      <c r="B59" s="2" t="s">
        <v>55</v>
      </c>
      <c r="C59" s="13"/>
      <c r="D59" s="14"/>
      <c r="E59" s="18"/>
      <c r="F59" s="19">
        <v>35000</v>
      </c>
      <c r="G59" s="18"/>
      <c r="H59" s="19">
        <f>F59*1.05</f>
        <v>36750</v>
      </c>
      <c r="I59" s="18"/>
      <c r="J59" s="19">
        <f>H59*1.05</f>
        <v>38587.5</v>
      </c>
      <c r="K59" s="18"/>
      <c r="L59" s="19">
        <f>J59*1.05</f>
        <v>40516.875</v>
      </c>
      <c r="M59" s="17"/>
    </row>
    <row r="60" spans="1:13" ht="12.75" customHeight="1">
      <c r="A60" s="12">
        <f t="shared" si="0"/>
        <v>54</v>
      </c>
      <c r="B60" s="2" t="s">
        <v>56</v>
      </c>
      <c r="C60" s="13"/>
      <c r="D60" s="14"/>
      <c r="E60" s="18"/>
      <c r="F60" s="22">
        <v>289967</v>
      </c>
      <c r="G60" s="18"/>
      <c r="H60" s="19">
        <f>F60*1.15</f>
        <v>333462.05</v>
      </c>
      <c r="I60" s="18"/>
      <c r="J60" s="19">
        <f>H60*1.15</f>
        <v>383481.3575</v>
      </c>
      <c r="K60" s="18"/>
      <c r="L60" s="19">
        <f>J60*1.15</f>
        <v>441003.56112499995</v>
      </c>
      <c r="M60" s="17"/>
    </row>
    <row r="61" spans="1:13" ht="12.75" customHeight="1">
      <c r="A61" s="12">
        <f t="shared" si="0"/>
        <v>55</v>
      </c>
      <c r="B61" s="2" t="s">
        <v>57</v>
      </c>
      <c r="C61" s="13"/>
      <c r="D61" s="14"/>
      <c r="E61" s="18"/>
      <c r="F61" s="19"/>
      <c r="G61" s="18"/>
      <c r="H61" s="19"/>
      <c r="I61" s="18"/>
      <c r="J61" s="19"/>
      <c r="K61" s="18"/>
      <c r="L61" s="19"/>
      <c r="M61" s="17"/>
    </row>
    <row r="62" spans="1:13" ht="13.5" customHeight="1">
      <c r="A62" s="23">
        <v>55.1</v>
      </c>
      <c r="B62" s="2" t="s">
        <v>58</v>
      </c>
      <c r="C62" s="13"/>
      <c r="D62" s="14"/>
      <c r="E62" s="18"/>
      <c r="F62" s="19">
        <v>3000</v>
      </c>
      <c r="G62" s="18"/>
      <c r="H62" s="19">
        <v>3000</v>
      </c>
      <c r="I62" s="18"/>
      <c r="J62" s="19">
        <v>3000</v>
      </c>
      <c r="K62" s="18"/>
      <c r="L62" s="19">
        <v>3000</v>
      </c>
      <c r="M62" s="17"/>
    </row>
    <row r="63" spans="1:13" ht="12.75" customHeight="1">
      <c r="A63" s="24">
        <v>55.2</v>
      </c>
      <c r="B63" s="2" t="s">
        <v>59</v>
      </c>
      <c r="C63" s="13"/>
      <c r="D63" s="14"/>
      <c r="E63" s="18"/>
      <c r="F63" s="19">
        <v>77000</v>
      </c>
      <c r="G63" s="18"/>
      <c r="H63" s="19">
        <v>77000</v>
      </c>
      <c r="I63" s="18"/>
      <c r="J63" s="19">
        <v>77000</v>
      </c>
      <c r="K63" s="18"/>
      <c r="L63" s="19">
        <v>77000</v>
      </c>
      <c r="M63" s="17"/>
    </row>
    <row r="64" spans="1:13" ht="12.75" customHeight="1">
      <c r="A64" s="12">
        <f>A61+1</f>
        <v>56</v>
      </c>
      <c r="B64" s="2" t="s">
        <v>48</v>
      </c>
      <c r="C64" s="13"/>
      <c r="D64" s="14"/>
      <c r="E64" s="18"/>
      <c r="F64" s="19">
        <v>16060</v>
      </c>
      <c r="G64" s="18"/>
      <c r="H64" s="19">
        <v>16060</v>
      </c>
      <c r="I64" s="18"/>
      <c r="J64" s="19">
        <v>16060</v>
      </c>
      <c r="K64" s="18"/>
      <c r="L64" s="19">
        <v>16060</v>
      </c>
      <c r="M64" s="17"/>
    </row>
    <row r="65" spans="1:13" ht="12.75" customHeight="1">
      <c r="A65" s="12">
        <f t="shared" si="0"/>
        <v>57</v>
      </c>
      <c r="B65" s="2" t="s">
        <v>60</v>
      </c>
      <c r="C65" s="13"/>
      <c r="D65" s="14"/>
      <c r="E65" s="18"/>
      <c r="F65" s="19">
        <v>16000</v>
      </c>
      <c r="G65" s="18"/>
      <c r="H65" s="19">
        <f>F65*1.05</f>
        <v>16800</v>
      </c>
      <c r="I65" s="18"/>
      <c r="J65" s="19">
        <f>H65*1.05</f>
        <v>17640</v>
      </c>
      <c r="K65" s="18"/>
      <c r="L65" s="19">
        <f>J65*1.05</f>
        <v>18522</v>
      </c>
      <c r="M65" s="17"/>
    </row>
    <row r="66" spans="1:13" ht="12.75" customHeight="1">
      <c r="A66" s="12">
        <f t="shared" si="0"/>
        <v>58</v>
      </c>
      <c r="B66" s="2" t="s">
        <v>61</v>
      </c>
      <c r="C66" s="13"/>
      <c r="D66" s="14"/>
      <c r="E66" s="18"/>
      <c r="F66" s="19">
        <v>15500</v>
      </c>
      <c r="G66" s="18"/>
      <c r="H66" s="19">
        <f>F66*1.05</f>
        <v>16275</v>
      </c>
      <c r="I66" s="18"/>
      <c r="J66" s="19">
        <f>H66*1.05</f>
        <v>17088.75</v>
      </c>
      <c r="K66" s="18"/>
      <c r="L66" s="19">
        <f>J66*1.05</f>
        <v>17943.1875</v>
      </c>
      <c r="M66" s="17"/>
    </row>
    <row r="67" spans="1:13" ht="12.75" customHeight="1">
      <c r="A67" s="12">
        <f t="shared" si="0"/>
        <v>59</v>
      </c>
      <c r="B67" s="2" t="s">
        <v>62</v>
      </c>
      <c r="C67" s="13"/>
      <c r="D67" s="14"/>
      <c r="E67" s="18"/>
      <c r="F67" s="19"/>
      <c r="G67" s="18"/>
      <c r="H67" s="19"/>
      <c r="I67" s="18"/>
      <c r="J67" s="19"/>
      <c r="K67" s="18"/>
      <c r="L67" s="19"/>
      <c r="M67" s="17"/>
    </row>
    <row r="68" spans="1:13" ht="12.75" customHeight="1">
      <c r="A68" s="12">
        <f t="shared" si="0"/>
        <v>60</v>
      </c>
      <c r="B68" s="2" t="s">
        <v>63</v>
      </c>
      <c r="C68" s="13"/>
      <c r="D68" s="14"/>
      <c r="E68" s="18"/>
      <c r="F68" s="19">
        <v>11000</v>
      </c>
      <c r="G68" s="18"/>
      <c r="H68" s="19"/>
      <c r="I68" s="18"/>
      <c r="J68" s="19"/>
      <c r="K68" s="18"/>
      <c r="L68" s="19"/>
      <c r="M68" s="17"/>
    </row>
    <row r="69" spans="1:13" ht="12.75" customHeight="1">
      <c r="A69" s="12">
        <f t="shared" si="0"/>
        <v>61</v>
      </c>
      <c r="B69" s="2" t="s">
        <v>64</v>
      </c>
      <c r="C69" s="13"/>
      <c r="D69" s="14"/>
      <c r="E69" s="18"/>
      <c r="F69" s="19"/>
      <c r="G69" s="18"/>
      <c r="H69" s="19"/>
      <c r="I69" s="18"/>
      <c r="J69" s="19"/>
      <c r="K69" s="18"/>
      <c r="L69" s="19"/>
      <c r="M69" s="17"/>
    </row>
    <row r="70" spans="1:13" ht="12.75" customHeight="1">
      <c r="A70" s="12">
        <f t="shared" si="0"/>
        <v>62</v>
      </c>
      <c r="B70" s="2" t="s">
        <v>65</v>
      </c>
      <c r="C70" s="13"/>
      <c r="D70" s="14"/>
      <c r="E70" s="18"/>
      <c r="F70" s="19"/>
      <c r="G70" s="18"/>
      <c r="H70" s="19"/>
      <c r="I70" s="18"/>
      <c r="J70" s="19"/>
      <c r="K70" s="18"/>
      <c r="L70" s="19"/>
      <c r="M70" s="17"/>
    </row>
    <row r="71" spans="1:13" ht="12.75" customHeight="1">
      <c r="A71" s="12">
        <f t="shared" si="0"/>
        <v>63</v>
      </c>
      <c r="B71" s="2" t="s">
        <v>51</v>
      </c>
      <c r="C71" s="13"/>
      <c r="D71" s="14"/>
      <c r="E71" s="18"/>
      <c r="F71" s="19">
        <v>50000</v>
      </c>
      <c r="G71" s="18"/>
      <c r="H71" s="19">
        <f>F71*1.05</f>
        <v>52500</v>
      </c>
      <c r="I71" s="18"/>
      <c r="J71" s="19">
        <f>H71*1.05</f>
        <v>55125</v>
      </c>
      <c r="K71" s="18"/>
      <c r="L71" s="19">
        <f>J71*1.05</f>
        <v>57881.25</v>
      </c>
      <c r="M71" s="17"/>
    </row>
    <row r="72" spans="1:13" ht="12.75" customHeight="1">
      <c r="A72" s="12">
        <f t="shared" si="0"/>
        <v>64</v>
      </c>
      <c r="B72" s="20" t="s">
        <v>66</v>
      </c>
      <c r="C72" s="13"/>
      <c r="D72" s="14"/>
      <c r="E72" s="18"/>
      <c r="F72" s="21">
        <f>SUM(F58:F71)</f>
        <v>668527</v>
      </c>
      <c r="G72" s="18"/>
      <c r="H72" s="21">
        <f>SUM(H58:H71)</f>
        <v>714597.05</v>
      </c>
      <c r="I72" s="18"/>
      <c r="J72" s="21">
        <f>SUM(J58:J71)</f>
        <v>778870.1074999999</v>
      </c>
      <c r="K72" s="18"/>
      <c r="L72" s="21">
        <f>SUM(L58:L71)</f>
        <v>851358.748625</v>
      </c>
      <c r="M72" s="17"/>
    </row>
    <row r="73" spans="1:13" ht="12.75" customHeight="1">
      <c r="A73" s="12">
        <f t="shared" si="0"/>
        <v>65</v>
      </c>
      <c r="B73" s="12" t="s">
        <v>67</v>
      </c>
      <c r="C73" s="13"/>
      <c r="D73" s="14"/>
      <c r="E73" s="18"/>
      <c r="F73" s="19"/>
      <c r="G73" s="18"/>
      <c r="H73" s="19"/>
      <c r="I73" s="18"/>
      <c r="J73" s="19"/>
      <c r="K73" s="18"/>
      <c r="L73" s="19"/>
      <c r="M73" s="17"/>
    </row>
    <row r="74" spans="1:13" ht="12.75" customHeight="1">
      <c r="A74" s="12">
        <f aca="true" t="shared" si="1" ref="A74:A116">A73+1</f>
        <v>66</v>
      </c>
      <c r="B74" s="2" t="s">
        <v>68</v>
      </c>
      <c r="C74" s="13"/>
      <c r="D74" s="14"/>
      <c r="E74" s="18"/>
      <c r="F74" s="19">
        <v>28000</v>
      </c>
      <c r="G74" s="18"/>
      <c r="H74" s="19">
        <f>F74*1.05</f>
        <v>29400</v>
      </c>
      <c r="I74" s="18"/>
      <c r="J74" s="19">
        <f>H74*1.05</f>
        <v>30870</v>
      </c>
      <c r="K74" s="18"/>
      <c r="L74" s="19">
        <f>J74*1.05</f>
        <v>32413.5</v>
      </c>
      <c r="M74" s="17"/>
    </row>
    <row r="75" spans="1:13" ht="12.75" customHeight="1">
      <c r="A75" s="12">
        <f t="shared" si="1"/>
        <v>67</v>
      </c>
      <c r="B75" s="2" t="s">
        <v>69</v>
      </c>
      <c r="C75" s="13"/>
      <c r="D75" s="14"/>
      <c r="E75" s="18"/>
      <c r="F75" s="19">
        <v>105000</v>
      </c>
      <c r="G75" s="18"/>
      <c r="H75" s="19">
        <f>F75*1.05</f>
        <v>110250</v>
      </c>
      <c r="I75" s="18"/>
      <c r="J75" s="19">
        <f>H75*1.05</f>
        <v>115762.5</v>
      </c>
      <c r="K75" s="18"/>
      <c r="L75" s="19">
        <f>J75*1.05</f>
        <v>121550.625</v>
      </c>
      <c r="M75" s="17"/>
    </row>
    <row r="76" spans="1:13" ht="12.75" customHeight="1">
      <c r="A76" s="12">
        <f t="shared" si="1"/>
        <v>68</v>
      </c>
      <c r="B76" s="2" t="s">
        <v>48</v>
      </c>
      <c r="C76" s="13"/>
      <c r="D76" s="14"/>
      <c r="E76" s="18"/>
      <c r="F76" s="19">
        <v>25000</v>
      </c>
      <c r="G76" s="18"/>
      <c r="H76" s="19">
        <f>F76*1.05</f>
        <v>26250</v>
      </c>
      <c r="I76" s="18"/>
      <c r="J76" s="19">
        <f>H76*1.05</f>
        <v>27562.5</v>
      </c>
      <c r="K76" s="18"/>
      <c r="L76" s="19">
        <f>J76*1.05</f>
        <v>28940.625</v>
      </c>
      <c r="M76" s="17"/>
    </row>
    <row r="77" spans="1:13" ht="12.75" customHeight="1">
      <c r="A77" s="12">
        <f t="shared" si="1"/>
        <v>69</v>
      </c>
      <c r="B77" s="2" t="s">
        <v>70</v>
      </c>
      <c r="C77" s="13"/>
      <c r="D77" s="14"/>
      <c r="E77" s="18"/>
      <c r="F77" s="19">
        <v>231000</v>
      </c>
      <c r="G77" s="18"/>
      <c r="H77" s="19">
        <f>F77*1.25</f>
        <v>288750</v>
      </c>
      <c r="I77" s="18"/>
      <c r="J77" s="19">
        <f>H77*1.2</f>
        <v>346500</v>
      </c>
      <c r="K77" s="18"/>
      <c r="L77" s="19">
        <f>J77*1.1</f>
        <v>381150.00000000006</v>
      </c>
      <c r="M77" s="17"/>
    </row>
    <row r="78" spans="1:13" ht="12.75" customHeight="1">
      <c r="A78" s="12">
        <f t="shared" si="1"/>
        <v>70</v>
      </c>
      <c r="B78" s="2" t="s">
        <v>71</v>
      </c>
      <c r="C78" s="13"/>
      <c r="D78" s="14"/>
      <c r="E78" s="18"/>
      <c r="F78" s="19">
        <v>35337</v>
      </c>
      <c r="G78" s="18"/>
      <c r="H78" s="19">
        <f>F78*1.1</f>
        <v>38870.700000000004</v>
      </c>
      <c r="I78" s="18"/>
      <c r="J78" s="19">
        <f>H78*1.1</f>
        <v>42757.77000000001</v>
      </c>
      <c r="K78" s="18"/>
      <c r="L78" s="19">
        <f>J78*1.1</f>
        <v>47033.54700000001</v>
      </c>
      <c r="M78" s="17"/>
    </row>
    <row r="79" spans="1:13" ht="12.75" customHeight="1">
      <c r="A79" s="12">
        <f t="shared" si="1"/>
        <v>71</v>
      </c>
      <c r="B79" s="2" t="s">
        <v>61</v>
      </c>
      <c r="C79" s="13"/>
      <c r="D79" s="14"/>
      <c r="E79" s="18"/>
      <c r="F79" s="19">
        <v>16000</v>
      </c>
      <c r="G79" s="18"/>
      <c r="H79" s="19">
        <v>10000</v>
      </c>
      <c r="I79" s="18"/>
      <c r="J79" s="19">
        <v>10000</v>
      </c>
      <c r="K79" s="18"/>
      <c r="L79" s="19">
        <v>10000</v>
      </c>
      <c r="M79" s="17"/>
    </row>
    <row r="80" spans="1:13" ht="12.75" customHeight="1">
      <c r="A80" s="12">
        <f t="shared" si="1"/>
        <v>72</v>
      </c>
      <c r="B80" s="2" t="s">
        <v>72</v>
      </c>
      <c r="C80" s="13"/>
      <c r="D80" s="14"/>
      <c r="E80" s="18"/>
      <c r="F80" s="19">
        <v>5000</v>
      </c>
      <c r="G80" s="18"/>
      <c r="H80" s="19">
        <v>7500</v>
      </c>
      <c r="I80" s="18"/>
      <c r="J80" s="19">
        <v>10000</v>
      </c>
      <c r="K80" s="18"/>
      <c r="L80" s="19">
        <v>12500</v>
      </c>
      <c r="M80" s="17"/>
    </row>
    <row r="81" spans="1:13" ht="12.75" customHeight="1">
      <c r="A81" s="12">
        <f t="shared" si="1"/>
        <v>73</v>
      </c>
      <c r="B81" s="2" t="s">
        <v>73</v>
      </c>
      <c r="C81" s="13"/>
      <c r="D81" s="14"/>
      <c r="E81" s="18"/>
      <c r="F81" s="19"/>
      <c r="G81" s="18"/>
      <c r="H81" s="19"/>
      <c r="I81" s="18"/>
      <c r="J81" s="19"/>
      <c r="K81" s="18"/>
      <c r="L81" s="19"/>
      <c r="M81" s="17"/>
    </row>
    <row r="82" spans="1:13" ht="12.75" customHeight="1">
      <c r="A82" s="12">
        <f t="shared" si="1"/>
        <v>74</v>
      </c>
      <c r="B82" s="2" t="s">
        <v>74</v>
      </c>
      <c r="C82" s="13"/>
      <c r="D82" s="14"/>
      <c r="E82" s="18"/>
      <c r="F82" s="19">
        <v>19500</v>
      </c>
      <c r="G82" s="18"/>
      <c r="H82" s="19">
        <f>F82*1.1</f>
        <v>21450</v>
      </c>
      <c r="I82" s="18"/>
      <c r="J82" s="19">
        <f>H82*1.1</f>
        <v>23595.000000000004</v>
      </c>
      <c r="K82" s="18"/>
      <c r="L82" s="19">
        <f>J82*1.1</f>
        <v>25954.500000000007</v>
      </c>
      <c r="M82" s="17"/>
    </row>
    <row r="83" spans="1:13" ht="12.75" customHeight="1">
      <c r="A83" s="12">
        <f t="shared" si="1"/>
        <v>75</v>
      </c>
      <c r="B83" s="2" t="s">
        <v>51</v>
      </c>
      <c r="C83" s="13"/>
      <c r="D83" s="14"/>
      <c r="E83" s="18"/>
      <c r="F83" s="19">
        <v>15000</v>
      </c>
      <c r="G83" s="18"/>
      <c r="H83" s="19">
        <f>F83*1.05</f>
        <v>15750</v>
      </c>
      <c r="I83" s="18"/>
      <c r="J83" s="19">
        <f>H83*1.05</f>
        <v>16537.5</v>
      </c>
      <c r="K83" s="18"/>
      <c r="L83" s="19">
        <f>J83*1.05</f>
        <v>17364.375</v>
      </c>
      <c r="M83" s="17"/>
    </row>
    <row r="84" spans="1:13" ht="12.75" customHeight="1">
      <c r="A84" s="12">
        <f t="shared" si="1"/>
        <v>76</v>
      </c>
      <c r="B84" s="20" t="s">
        <v>75</v>
      </c>
      <c r="C84" s="13"/>
      <c r="D84" s="14"/>
      <c r="E84" s="18"/>
      <c r="F84" s="21">
        <f>SUM(F74:F83)</f>
        <v>479837</v>
      </c>
      <c r="G84" s="18"/>
      <c r="H84" s="21">
        <f>SUM(H74:H83)</f>
        <v>548220.7</v>
      </c>
      <c r="I84" s="18"/>
      <c r="J84" s="21">
        <f>SUM(J74:J83)</f>
        <v>623585.27</v>
      </c>
      <c r="K84" s="18"/>
      <c r="L84" s="21">
        <f>SUM(L74:L83)</f>
        <v>676907.172</v>
      </c>
      <c r="M84" s="17"/>
    </row>
    <row r="85" spans="1:13" ht="12.75" customHeight="1">
      <c r="A85" s="12">
        <f t="shared" si="1"/>
        <v>77</v>
      </c>
      <c r="B85" s="12" t="s">
        <v>76</v>
      </c>
      <c r="C85" s="13"/>
      <c r="D85" s="14"/>
      <c r="E85" s="18"/>
      <c r="F85" s="19"/>
      <c r="G85" s="18"/>
      <c r="H85" s="19"/>
      <c r="I85" s="18"/>
      <c r="J85" s="19"/>
      <c r="K85" s="18"/>
      <c r="L85" s="19"/>
      <c r="M85" s="17"/>
    </row>
    <row r="86" spans="1:13" ht="12.75" customHeight="1">
      <c r="A86" s="12">
        <f t="shared" si="1"/>
        <v>78</v>
      </c>
      <c r="B86" s="2" t="s">
        <v>77</v>
      </c>
      <c r="C86" s="13"/>
      <c r="D86" s="14"/>
      <c r="E86" s="18"/>
      <c r="F86" s="19">
        <v>79300</v>
      </c>
      <c r="G86" s="18"/>
      <c r="H86" s="19">
        <v>75000</v>
      </c>
      <c r="I86" s="18"/>
      <c r="J86" s="19">
        <v>75000</v>
      </c>
      <c r="K86" s="18"/>
      <c r="L86" s="19">
        <v>75000</v>
      </c>
      <c r="M86" s="17"/>
    </row>
    <row r="87" spans="1:13" ht="12.75" customHeight="1">
      <c r="A87" s="12">
        <f t="shared" si="1"/>
        <v>79</v>
      </c>
      <c r="B87" s="2" t="s">
        <v>78</v>
      </c>
      <c r="C87" s="13"/>
      <c r="D87" s="14"/>
      <c r="E87" s="18"/>
      <c r="F87" s="19">
        <v>30500</v>
      </c>
      <c r="G87" s="18"/>
      <c r="H87" s="19">
        <v>20000</v>
      </c>
      <c r="I87" s="18"/>
      <c r="J87" s="19">
        <v>20000</v>
      </c>
      <c r="K87" s="18"/>
      <c r="L87" s="19">
        <v>20000</v>
      </c>
      <c r="M87" s="17"/>
    </row>
    <row r="88" spans="1:13" ht="12.75" customHeight="1">
      <c r="A88" s="12">
        <f t="shared" si="1"/>
        <v>80</v>
      </c>
      <c r="B88" s="2" t="s">
        <v>79</v>
      </c>
      <c r="C88" s="13"/>
      <c r="D88" s="14"/>
      <c r="E88" s="18"/>
      <c r="F88" s="19">
        <v>5000</v>
      </c>
      <c r="G88" s="18"/>
      <c r="H88" s="19"/>
      <c r="I88" s="18"/>
      <c r="J88" s="19"/>
      <c r="K88" s="18"/>
      <c r="L88" s="19"/>
      <c r="M88" s="17"/>
    </row>
    <row r="89" spans="1:13" ht="12.75" customHeight="1">
      <c r="A89" s="12">
        <f t="shared" si="1"/>
        <v>81</v>
      </c>
      <c r="B89" s="2" t="s">
        <v>80</v>
      </c>
      <c r="C89" s="13"/>
      <c r="D89" s="14"/>
      <c r="E89" s="18"/>
      <c r="F89" s="19"/>
      <c r="G89" s="18"/>
      <c r="H89" s="19"/>
      <c r="I89" s="18"/>
      <c r="J89" s="19"/>
      <c r="K89" s="18"/>
      <c r="L89" s="19"/>
      <c r="M89" s="17"/>
    </row>
    <row r="90" spans="1:13" ht="12.75" customHeight="1">
      <c r="A90" s="12">
        <f t="shared" si="1"/>
        <v>82</v>
      </c>
      <c r="B90" s="2" t="s">
        <v>81</v>
      </c>
      <c r="C90" s="13"/>
      <c r="D90" s="14"/>
      <c r="E90" s="18"/>
      <c r="F90" s="19"/>
      <c r="G90" s="18"/>
      <c r="H90" s="19"/>
      <c r="I90" s="18"/>
      <c r="J90" s="19"/>
      <c r="K90" s="18"/>
      <c r="L90" s="19"/>
      <c r="M90" s="17"/>
    </row>
    <row r="91" spans="1:13" ht="12.75" customHeight="1">
      <c r="A91" s="12">
        <f t="shared" si="1"/>
        <v>83</v>
      </c>
      <c r="B91" s="2" t="s">
        <v>82</v>
      </c>
      <c r="C91" s="13"/>
      <c r="D91" s="14"/>
      <c r="E91" s="18"/>
      <c r="F91" s="19"/>
      <c r="G91" s="18"/>
      <c r="H91" s="19"/>
      <c r="I91" s="18"/>
      <c r="J91" s="19"/>
      <c r="K91" s="18"/>
      <c r="L91" s="19"/>
      <c r="M91" s="17"/>
    </row>
    <row r="92" spans="1:13" ht="12.75" customHeight="1">
      <c r="A92" s="12">
        <f t="shared" si="1"/>
        <v>84</v>
      </c>
      <c r="B92" s="2" t="s">
        <v>51</v>
      </c>
      <c r="C92" s="13"/>
      <c r="D92" s="14"/>
      <c r="E92" s="18"/>
      <c r="F92" s="19">
        <v>3000</v>
      </c>
      <c r="G92" s="18"/>
      <c r="H92" s="19"/>
      <c r="I92" s="18"/>
      <c r="J92" s="19"/>
      <c r="K92" s="18"/>
      <c r="L92" s="19"/>
      <c r="M92" s="17"/>
    </row>
    <row r="93" spans="1:13" ht="12.75" customHeight="1">
      <c r="A93" s="12">
        <f t="shared" si="1"/>
        <v>85</v>
      </c>
      <c r="B93" s="20" t="s">
        <v>83</v>
      </c>
      <c r="C93" s="13"/>
      <c r="D93" s="14"/>
      <c r="E93" s="18"/>
      <c r="F93" s="21">
        <f>SUM(F86:F92)</f>
        <v>117800</v>
      </c>
      <c r="G93" s="18"/>
      <c r="H93" s="21">
        <f>SUM(H86:H92)</f>
        <v>95000</v>
      </c>
      <c r="I93" s="18"/>
      <c r="J93" s="21">
        <f>SUM(J86:J92)</f>
        <v>95000</v>
      </c>
      <c r="K93" s="18"/>
      <c r="L93" s="21">
        <f>SUM(L86:L92)</f>
        <v>95000</v>
      </c>
      <c r="M93" s="17"/>
    </row>
    <row r="94" spans="1:13" ht="12.75" customHeight="1">
      <c r="A94" s="12">
        <f t="shared" si="1"/>
        <v>86</v>
      </c>
      <c r="B94" s="20" t="s">
        <v>84</v>
      </c>
      <c r="C94" s="13"/>
      <c r="D94" s="14"/>
      <c r="E94" s="18"/>
      <c r="F94" s="21">
        <f>SUM(F93,F84,F72,F56)</f>
        <v>2195664</v>
      </c>
      <c r="G94" s="18"/>
      <c r="H94" s="21">
        <f>SUM(H93,H84,H72,H56)</f>
        <v>2584642.75</v>
      </c>
      <c r="I94" s="18"/>
      <c r="J94" s="21">
        <f>SUM(J93,J84,J72,J56)</f>
        <v>3074865.3775</v>
      </c>
      <c r="K94" s="18"/>
      <c r="L94" s="21">
        <f>SUM(L93,L84,L72,L56)</f>
        <v>3539622.1706250003</v>
      </c>
      <c r="M94" s="17"/>
    </row>
    <row r="95" spans="1:13" ht="12.75" customHeight="1">
      <c r="A95" s="12">
        <f t="shared" si="1"/>
        <v>87</v>
      </c>
      <c r="B95" s="12" t="s">
        <v>85</v>
      </c>
      <c r="C95" s="13"/>
      <c r="D95" s="14"/>
      <c r="E95" s="18"/>
      <c r="F95" s="19"/>
      <c r="G95" s="18"/>
      <c r="H95" s="19"/>
      <c r="I95" s="18"/>
      <c r="J95" s="19"/>
      <c r="K95" s="18"/>
      <c r="L95" s="19"/>
      <c r="M95" s="17"/>
    </row>
    <row r="96" spans="1:13" ht="12.75" customHeight="1">
      <c r="A96" s="12">
        <f t="shared" si="1"/>
        <v>88</v>
      </c>
      <c r="B96" s="12" t="s">
        <v>86</v>
      </c>
      <c r="C96" s="13"/>
      <c r="D96" s="14"/>
      <c r="E96" s="18"/>
      <c r="F96" s="19"/>
      <c r="G96" s="18"/>
      <c r="H96" s="19"/>
      <c r="I96" s="18"/>
      <c r="J96" s="19"/>
      <c r="K96" s="18"/>
      <c r="L96" s="19"/>
      <c r="M96" s="17"/>
    </row>
    <row r="97" spans="1:13" ht="12.75" customHeight="1">
      <c r="A97" s="12">
        <f t="shared" si="1"/>
        <v>89</v>
      </c>
      <c r="B97" s="2"/>
      <c r="C97" s="13"/>
      <c r="D97" s="14"/>
      <c r="E97" s="18"/>
      <c r="F97" s="19"/>
      <c r="G97" s="18"/>
      <c r="H97" s="19"/>
      <c r="I97" s="18"/>
      <c r="J97" s="19"/>
      <c r="K97" s="18"/>
      <c r="L97" s="19"/>
      <c r="M97" s="17"/>
    </row>
    <row r="98" spans="1:13" ht="12.75" customHeight="1">
      <c r="A98" s="12">
        <f t="shared" si="1"/>
        <v>90</v>
      </c>
      <c r="B98" s="2" t="s">
        <v>87</v>
      </c>
      <c r="C98" s="13"/>
      <c r="D98" s="14"/>
      <c r="E98" s="18"/>
      <c r="F98" s="19"/>
      <c r="G98" s="18"/>
      <c r="H98" s="19"/>
      <c r="I98" s="18"/>
      <c r="J98" s="19"/>
      <c r="K98" s="18"/>
      <c r="L98" s="19"/>
      <c r="M98" s="17"/>
    </row>
    <row r="99" spans="1:13" ht="12.75" customHeight="1">
      <c r="A99" s="12">
        <f t="shared" si="1"/>
        <v>91</v>
      </c>
      <c r="B99" s="2" t="s">
        <v>88</v>
      </c>
      <c r="C99" s="13"/>
      <c r="D99" s="14"/>
      <c r="E99" s="18"/>
      <c r="F99" s="19">
        <f>F33</f>
        <v>0</v>
      </c>
      <c r="G99" s="18"/>
      <c r="H99" s="19">
        <f>H33</f>
        <v>0</v>
      </c>
      <c r="I99" s="18"/>
      <c r="J99" s="19">
        <f>J33</f>
        <v>0</v>
      </c>
      <c r="K99" s="18"/>
      <c r="L99" s="19">
        <f>L33</f>
        <v>0</v>
      </c>
      <c r="M99" s="17"/>
    </row>
    <row r="100" spans="1:13" ht="12.75" customHeight="1">
      <c r="A100" s="12">
        <f t="shared" si="1"/>
        <v>92</v>
      </c>
      <c r="B100" s="2" t="s">
        <v>33</v>
      </c>
      <c r="C100" s="13"/>
      <c r="D100" s="14"/>
      <c r="E100" s="18"/>
      <c r="F100" s="19">
        <f>F34</f>
        <v>0</v>
      </c>
      <c r="G100" s="18"/>
      <c r="H100" s="19">
        <f>H34</f>
        <v>0</v>
      </c>
      <c r="I100" s="18"/>
      <c r="J100" s="19">
        <f>J34</f>
        <v>0</v>
      </c>
      <c r="K100" s="18"/>
      <c r="L100" s="19">
        <f>L34</f>
        <v>0</v>
      </c>
      <c r="M100" s="17"/>
    </row>
    <row r="101" spans="1:13" ht="12.75" customHeight="1">
      <c r="A101" s="12">
        <f t="shared" si="1"/>
        <v>93</v>
      </c>
      <c r="B101" s="25" t="s">
        <v>89</v>
      </c>
      <c r="C101" s="13"/>
      <c r="D101" s="14"/>
      <c r="E101" s="18"/>
      <c r="F101" s="21">
        <f>SUM(F99:F100)</f>
        <v>0</v>
      </c>
      <c r="G101" s="18"/>
      <c r="H101" s="21">
        <f>SUM(H99:H100)</f>
        <v>0</v>
      </c>
      <c r="I101" s="18"/>
      <c r="J101" s="21">
        <f>SUM(J99:J100)</f>
        <v>0</v>
      </c>
      <c r="K101" s="18"/>
      <c r="L101" s="21">
        <f>SUM(L99:L100)</f>
        <v>0</v>
      </c>
      <c r="M101" s="17"/>
    </row>
    <row r="102" spans="1:13" ht="12.75" customHeight="1">
      <c r="A102" s="12">
        <f t="shared" si="1"/>
        <v>94</v>
      </c>
      <c r="B102" s="2"/>
      <c r="C102" s="13"/>
      <c r="D102" s="14"/>
      <c r="E102" s="18"/>
      <c r="F102" s="19"/>
      <c r="G102" s="18"/>
      <c r="H102" s="19"/>
      <c r="I102" s="18"/>
      <c r="J102" s="19"/>
      <c r="K102" s="18"/>
      <c r="L102" s="19"/>
      <c r="M102" s="17"/>
    </row>
    <row r="103" spans="1:13" ht="12.75" customHeight="1">
      <c r="A103" s="12">
        <f t="shared" si="1"/>
        <v>95</v>
      </c>
      <c r="B103" s="2" t="s">
        <v>90</v>
      </c>
      <c r="C103" s="13"/>
      <c r="D103" s="14"/>
      <c r="E103" s="18"/>
      <c r="F103" s="19"/>
      <c r="G103" s="18"/>
      <c r="H103" s="19"/>
      <c r="I103" s="18"/>
      <c r="J103" s="19"/>
      <c r="K103" s="18"/>
      <c r="L103" s="19"/>
      <c r="M103" s="17"/>
    </row>
    <row r="104" spans="1:13" ht="12.75" customHeight="1">
      <c r="A104" s="12">
        <f t="shared" si="1"/>
        <v>96</v>
      </c>
      <c r="B104" s="2" t="s">
        <v>88</v>
      </c>
      <c r="C104" s="13"/>
      <c r="D104" s="14"/>
      <c r="E104" s="18"/>
      <c r="F104" s="19">
        <f>F37</f>
        <v>0</v>
      </c>
      <c r="G104" s="18"/>
      <c r="H104" s="19">
        <f>H37</f>
        <v>0</v>
      </c>
      <c r="I104" s="18"/>
      <c r="J104" s="19">
        <f>J37</f>
        <v>0</v>
      </c>
      <c r="K104" s="18"/>
      <c r="L104" s="19">
        <f>L37</f>
        <v>0</v>
      </c>
      <c r="M104" s="17"/>
    </row>
    <row r="105" spans="1:13" ht="12.75" customHeight="1">
      <c r="A105" s="12">
        <f t="shared" si="1"/>
        <v>97</v>
      </c>
      <c r="B105" s="2" t="s">
        <v>33</v>
      </c>
      <c r="C105" s="13"/>
      <c r="D105" s="14"/>
      <c r="E105" s="18"/>
      <c r="F105" s="19">
        <f>F38</f>
        <v>0</v>
      </c>
      <c r="G105" s="18"/>
      <c r="H105" s="19">
        <f>H38</f>
        <v>0</v>
      </c>
      <c r="I105" s="18"/>
      <c r="J105" s="19">
        <f>J38</f>
        <v>0</v>
      </c>
      <c r="K105" s="18"/>
      <c r="L105" s="19">
        <f>L38</f>
        <v>0</v>
      </c>
      <c r="M105" s="17"/>
    </row>
    <row r="106" spans="1:13" ht="12.75" customHeight="1">
      <c r="A106" s="12">
        <f t="shared" si="1"/>
        <v>98</v>
      </c>
      <c r="B106" s="25" t="s">
        <v>91</v>
      </c>
      <c r="C106" s="13"/>
      <c r="D106" s="14"/>
      <c r="E106" s="18"/>
      <c r="F106" s="21">
        <f>SUM(F104:F105)</f>
        <v>0</v>
      </c>
      <c r="G106" s="18"/>
      <c r="H106" s="21">
        <f>SUM(H104:H105)</f>
        <v>0</v>
      </c>
      <c r="I106" s="18"/>
      <c r="J106" s="21">
        <f>SUM(J104:J105)</f>
        <v>0</v>
      </c>
      <c r="K106" s="18"/>
      <c r="L106" s="21">
        <f>SUM(L104:L105)</f>
        <v>0</v>
      </c>
      <c r="M106" s="17"/>
    </row>
    <row r="107" spans="1:13" ht="12.75" customHeight="1">
      <c r="A107" s="12">
        <f t="shared" si="1"/>
        <v>99</v>
      </c>
      <c r="B107" s="2" t="s">
        <v>92</v>
      </c>
      <c r="C107" s="13"/>
      <c r="D107" s="14"/>
      <c r="E107" s="18"/>
      <c r="F107" s="19"/>
      <c r="G107" s="18"/>
      <c r="H107" s="19"/>
      <c r="I107" s="18"/>
      <c r="J107" s="19"/>
      <c r="K107" s="18"/>
      <c r="L107" s="19"/>
      <c r="M107" s="17"/>
    </row>
    <row r="108" spans="1:13" ht="12.75" customHeight="1">
      <c r="A108" s="12">
        <f t="shared" si="1"/>
        <v>100</v>
      </c>
      <c r="B108" s="2" t="s">
        <v>88</v>
      </c>
      <c r="C108" s="13"/>
      <c r="D108" s="14"/>
      <c r="E108" s="18"/>
      <c r="F108" s="19">
        <f>F41</f>
        <v>0</v>
      </c>
      <c r="G108" s="18"/>
      <c r="H108" s="19">
        <f>H41</f>
        <v>0</v>
      </c>
      <c r="I108" s="18"/>
      <c r="J108" s="19">
        <f>J41</f>
        <v>0</v>
      </c>
      <c r="K108" s="18"/>
      <c r="L108" s="19">
        <f>L41</f>
        <v>0</v>
      </c>
      <c r="M108" s="17"/>
    </row>
    <row r="109" spans="1:13" ht="12.75" customHeight="1">
      <c r="A109" s="12">
        <f t="shared" si="1"/>
        <v>101</v>
      </c>
      <c r="B109" s="2" t="s">
        <v>88</v>
      </c>
      <c r="C109" s="13"/>
      <c r="D109" s="14"/>
      <c r="E109" s="18"/>
      <c r="F109" s="19">
        <f>F42</f>
        <v>0</v>
      </c>
      <c r="G109" s="18"/>
      <c r="H109" s="19">
        <f>H42</f>
        <v>0</v>
      </c>
      <c r="I109" s="18"/>
      <c r="J109" s="19">
        <f>J42</f>
        <v>0</v>
      </c>
      <c r="K109" s="18"/>
      <c r="L109" s="19">
        <f>L42</f>
        <v>0</v>
      </c>
      <c r="M109" s="17"/>
    </row>
    <row r="110" spans="1:13" ht="12.75" customHeight="1">
      <c r="A110" s="12">
        <f t="shared" si="1"/>
        <v>102</v>
      </c>
      <c r="B110" s="2" t="s">
        <v>33</v>
      </c>
      <c r="C110" s="13"/>
      <c r="D110" s="14"/>
      <c r="E110" s="18"/>
      <c r="F110" s="19">
        <f>F43</f>
        <v>0</v>
      </c>
      <c r="G110" s="18"/>
      <c r="H110" s="19">
        <f>H43</f>
        <v>0</v>
      </c>
      <c r="I110" s="18"/>
      <c r="J110" s="19">
        <f>J43</f>
        <v>0</v>
      </c>
      <c r="K110" s="18"/>
      <c r="L110" s="19">
        <f>L43</f>
        <v>0</v>
      </c>
      <c r="M110" s="17"/>
    </row>
    <row r="111" spans="1:13" ht="12.75" customHeight="1">
      <c r="A111" s="12">
        <f t="shared" si="1"/>
        <v>103</v>
      </c>
      <c r="B111" s="25" t="s">
        <v>93</v>
      </c>
      <c r="C111" s="13"/>
      <c r="D111" s="14"/>
      <c r="E111" s="18"/>
      <c r="F111" s="21">
        <f>SUM(F108:F110)</f>
        <v>0</v>
      </c>
      <c r="G111" s="18"/>
      <c r="H111" s="21">
        <f>SUM(H108:H110)</f>
        <v>0</v>
      </c>
      <c r="I111" s="18"/>
      <c r="J111" s="21">
        <f>SUM(J108:J110)</f>
        <v>0</v>
      </c>
      <c r="K111" s="18"/>
      <c r="L111" s="21">
        <f>SUM(L108:L110)</f>
        <v>0</v>
      </c>
      <c r="M111" s="17"/>
    </row>
    <row r="112" spans="1:13" ht="12.75" customHeight="1">
      <c r="A112" s="12">
        <f t="shared" si="1"/>
        <v>104</v>
      </c>
      <c r="B112" s="20" t="s">
        <v>94</v>
      </c>
      <c r="C112" s="13"/>
      <c r="D112" s="14"/>
      <c r="E112" s="18"/>
      <c r="F112" s="21"/>
      <c r="G112" s="18"/>
      <c r="H112" s="21"/>
      <c r="I112" s="18"/>
      <c r="J112" s="21"/>
      <c r="K112" s="18"/>
      <c r="L112" s="21"/>
      <c r="M112" s="17"/>
    </row>
    <row r="113" spans="1:13" ht="12.75" customHeight="1">
      <c r="A113" s="12">
        <f t="shared" si="1"/>
        <v>105</v>
      </c>
      <c r="B113" s="25"/>
      <c r="C113" s="13"/>
      <c r="D113" s="14"/>
      <c r="E113" s="18"/>
      <c r="F113" s="19"/>
      <c r="G113" s="18"/>
      <c r="H113" s="19"/>
      <c r="I113" s="18"/>
      <c r="J113" s="19"/>
      <c r="K113" s="18"/>
      <c r="L113" s="19"/>
      <c r="M113" s="17"/>
    </row>
    <row r="114" spans="1:13" ht="12.75" customHeight="1">
      <c r="A114" s="12">
        <f t="shared" si="1"/>
        <v>106</v>
      </c>
      <c r="B114" s="20" t="s">
        <v>95</v>
      </c>
      <c r="C114" s="13"/>
      <c r="D114" s="14"/>
      <c r="E114" s="18"/>
      <c r="F114" s="21">
        <f>SUM(F112,F94)</f>
        <v>2195664</v>
      </c>
      <c r="G114" s="18"/>
      <c r="H114" s="21">
        <f>SUM(H112,H94)</f>
        <v>2584642.75</v>
      </c>
      <c r="I114" s="18"/>
      <c r="J114" s="21">
        <f>SUM(J112,J94)</f>
        <v>3074865.3775</v>
      </c>
      <c r="K114" s="18"/>
      <c r="L114" s="21">
        <f>SUM(L112,L94)</f>
        <v>3539622.1706250003</v>
      </c>
      <c r="M114" s="17"/>
    </row>
    <row r="115" spans="1:13" ht="12.75" customHeight="1">
      <c r="A115" s="12">
        <f t="shared" si="1"/>
        <v>107</v>
      </c>
      <c r="B115" s="2"/>
      <c r="C115" s="13"/>
      <c r="D115" s="14"/>
      <c r="E115" s="18"/>
      <c r="F115" s="19"/>
      <c r="G115" s="18"/>
      <c r="H115" s="19"/>
      <c r="I115" s="18"/>
      <c r="J115" s="19"/>
      <c r="K115" s="18"/>
      <c r="L115" s="19"/>
      <c r="M115" s="17"/>
    </row>
    <row r="116" spans="1:13" ht="13.5" customHeight="1">
      <c r="A116" s="12">
        <f t="shared" si="1"/>
        <v>108</v>
      </c>
      <c r="B116" s="20" t="s">
        <v>96</v>
      </c>
      <c r="C116" s="13"/>
      <c r="D116" s="14"/>
      <c r="E116" s="26"/>
      <c r="F116" s="27">
        <f>F12+F46-F16-F114</f>
        <v>45616</v>
      </c>
      <c r="G116" s="26"/>
      <c r="H116" s="27">
        <f>H12+H46-H16-H114</f>
        <v>542733.25</v>
      </c>
      <c r="I116" s="26"/>
      <c r="J116" s="27">
        <f>J12+J46-J16-J114</f>
        <v>1390107.8725</v>
      </c>
      <c r="K116" s="26"/>
      <c r="L116" s="27">
        <f>L12+L46-L16-L114</f>
        <v>2613205.7018750003</v>
      </c>
      <c r="M116" s="17"/>
    </row>
    <row r="117" spans="1:13" ht="12.75" customHeight="1">
      <c r="A117" s="2"/>
      <c r="B117" s="5"/>
      <c r="C117" s="5"/>
      <c r="D117" s="28"/>
      <c r="E117" s="29"/>
      <c r="F117" s="30"/>
      <c r="G117" s="29"/>
      <c r="H117" s="30"/>
      <c r="I117" s="29"/>
      <c r="J117" s="30"/>
      <c r="K117" s="29"/>
      <c r="L117" s="30"/>
      <c r="M117" s="17"/>
    </row>
    <row r="118" spans="1:13" ht="12.75" customHeight="1">
      <c r="A118" s="2"/>
      <c r="B118" s="5"/>
      <c r="C118" s="5"/>
      <c r="D118" s="31"/>
      <c r="E118" s="17"/>
      <c r="F118" s="31"/>
      <c r="G118" s="17"/>
      <c r="H118" s="31"/>
      <c r="I118" s="17"/>
      <c r="J118" s="31"/>
      <c r="K118" s="17"/>
      <c r="L118" s="31"/>
      <c r="M118" s="17"/>
    </row>
    <row r="119" spans="1:13" ht="12.75" customHeight="1">
      <c r="A119" s="2"/>
      <c r="B119" s="5"/>
      <c r="C119" s="5"/>
      <c r="D119" s="31"/>
      <c r="E119" s="32"/>
      <c r="F119" s="33"/>
      <c r="G119" s="32"/>
      <c r="H119" s="33"/>
      <c r="I119" s="32"/>
      <c r="J119" s="33"/>
      <c r="K119" s="32"/>
      <c r="L119" s="33"/>
      <c r="M119" s="17"/>
    </row>
    <row r="120" spans="1:13" ht="12.75" customHeight="1">
      <c r="A120" s="2"/>
      <c r="B120" s="34"/>
      <c r="C120" s="5"/>
      <c r="D120" s="31"/>
      <c r="E120" s="35" t="s">
        <v>97</v>
      </c>
      <c r="F120" s="33"/>
      <c r="G120" s="35" t="s">
        <v>97</v>
      </c>
      <c r="H120" s="33"/>
      <c r="I120" s="35" t="s">
        <v>97</v>
      </c>
      <c r="J120" s="33"/>
      <c r="K120" s="35" t="s">
        <v>97</v>
      </c>
      <c r="L120" s="33"/>
      <c r="M120" s="17"/>
    </row>
    <row r="121" spans="1:13" ht="12.75" customHeight="1">
      <c r="A121" s="2"/>
      <c r="B121" s="36"/>
      <c r="C121" s="5"/>
      <c r="D121" s="37" t="s">
        <v>98</v>
      </c>
      <c r="E121" s="38" t="s">
        <v>99</v>
      </c>
      <c r="F121" s="39">
        <f>F60</f>
        <v>289967</v>
      </c>
      <c r="G121" s="38" t="s">
        <v>99</v>
      </c>
      <c r="H121" s="39">
        <f>H60</f>
        <v>333462.05</v>
      </c>
      <c r="I121" s="38" t="s">
        <v>99</v>
      </c>
      <c r="J121" s="39">
        <f>J60</f>
        <v>383481.3575</v>
      </c>
      <c r="K121" s="38" t="s">
        <v>99</v>
      </c>
      <c r="L121" s="39">
        <f>L60</f>
        <v>441003.56112499995</v>
      </c>
      <c r="M121" s="17"/>
    </row>
    <row r="122" spans="1:13" ht="12.75" customHeight="1">
      <c r="A122" s="2"/>
      <c r="B122" s="36"/>
      <c r="C122" s="5"/>
      <c r="D122" s="31"/>
      <c r="E122" s="38" t="s">
        <v>100</v>
      </c>
      <c r="F122" s="40">
        <f>F49+F50+F58+F59+F74</f>
        <v>881500</v>
      </c>
      <c r="G122" s="38" t="s">
        <v>100</v>
      </c>
      <c r="H122" s="40">
        <f>H49+H50+H58+H59+H74</f>
        <v>1137225</v>
      </c>
      <c r="I122" s="38" t="s">
        <v>100</v>
      </c>
      <c r="J122" s="40">
        <f>J49+J50+J58+J59+J74</f>
        <v>1468530</v>
      </c>
      <c r="K122" s="38" t="s">
        <v>100</v>
      </c>
      <c r="L122" s="40">
        <f>L49+L50+L58+L59+L74</f>
        <v>1788532.25</v>
      </c>
      <c r="M122" s="17"/>
    </row>
    <row r="123" spans="1:13" ht="12.75" customHeight="1">
      <c r="A123" s="2"/>
      <c r="B123" s="36"/>
      <c r="C123" s="5"/>
      <c r="D123" s="31"/>
      <c r="E123" s="38" t="s">
        <v>101</v>
      </c>
      <c r="F123" s="41">
        <f>F121/F122</f>
        <v>0.3289472490073738</v>
      </c>
      <c r="G123" s="38" t="s">
        <v>101</v>
      </c>
      <c r="H123" s="41">
        <f>H121/H122</f>
        <v>0.29322433995031766</v>
      </c>
      <c r="I123" s="38" t="s">
        <v>101</v>
      </c>
      <c r="J123" s="41">
        <f>J121/J122</f>
        <v>0.26113280457328075</v>
      </c>
      <c r="K123" s="38" t="s">
        <v>101</v>
      </c>
      <c r="L123" s="41">
        <f>L121/L122</f>
        <v>0.2465728874192791</v>
      </c>
      <c r="M123" s="17"/>
    </row>
    <row r="124" spans="1:13" ht="12.75" customHeight="1">
      <c r="A124" s="2"/>
      <c r="B124" s="36"/>
      <c r="C124" s="5"/>
      <c r="D124" s="31"/>
      <c r="E124" s="32"/>
      <c r="F124" s="33"/>
      <c r="G124" s="32"/>
      <c r="H124" s="33"/>
      <c r="I124" s="32"/>
      <c r="J124" s="33"/>
      <c r="K124" s="32"/>
      <c r="L124" s="33"/>
      <c r="M124" s="17"/>
    </row>
    <row r="125" spans="1:13" ht="12.75" customHeight="1">
      <c r="A125" s="2"/>
      <c r="B125" s="34"/>
      <c r="C125" s="5"/>
      <c r="D125" s="31"/>
      <c r="E125" s="35" t="s">
        <v>102</v>
      </c>
      <c r="F125" s="42"/>
      <c r="G125" s="35" t="s">
        <v>102</v>
      </c>
      <c r="H125" s="33"/>
      <c r="I125" s="35" t="s">
        <v>102</v>
      </c>
      <c r="J125" s="33"/>
      <c r="K125" s="35" t="s">
        <v>102</v>
      </c>
      <c r="L125" s="33"/>
      <c r="M125" s="17"/>
    </row>
    <row r="126" spans="1:13" ht="12.75" customHeight="1">
      <c r="A126" s="2"/>
      <c r="B126" s="43"/>
      <c r="C126" s="5"/>
      <c r="D126" s="31"/>
      <c r="E126" s="44">
        <f>F56+((F49+F50)*F123)</f>
        <v>1147756.4997163925</v>
      </c>
      <c r="F126" s="45">
        <f>E126/$E$135</f>
        <v>0.6214623814836352</v>
      </c>
      <c r="G126" s="46">
        <f>H56+((H49+H50)*H123)</f>
        <v>1493167.9985853722</v>
      </c>
      <c r="H126" s="41">
        <f>G126/$G$135</f>
        <v>0.6784374198085628</v>
      </c>
      <c r="I126" s="46">
        <f>J56+((J49+J50)*J123)</f>
        <v>1898129.3935848349</v>
      </c>
      <c r="J126" s="41">
        <f>I126/$I$135</f>
        <v>0.7207998592989913</v>
      </c>
      <c r="K126" s="46">
        <f>L56+((L49+L50)*L123)</f>
        <v>2295134.122466874</v>
      </c>
      <c r="L126" s="41">
        <f>K126/$K$135</f>
        <v>0.7491937235384214</v>
      </c>
      <c r="M126" s="32" t="s">
        <v>2</v>
      </c>
    </row>
    <row r="127" spans="1:13" ht="12.75" customHeight="1">
      <c r="A127" s="2"/>
      <c r="B127" s="36"/>
      <c r="C127" s="5"/>
      <c r="D127" s="31"/>
      <c r="E127" s="32"/>
      <c r="F127" s="47"/>
      <c r="G127" s="32"/>
      <c r="H127" s="33"/>
      <c r="I127" s="32"/>
      <c r="J127" s="33"/>
      <c r="K127" s="32"/>
      <c r="L127" s="33"/>
      <c r="M127" s="17"/>
    </row>
    <row r="128" spans="1:13" ht="12.75" customHeight="1">
      <c r="A128" s="2"/>
      <c r="B128" s="36"/>
      <c r="C128" s="5"/>
      <c r="D128" s="31"/>
      <c r="E128" s="32" t="s">
        <v>103</v>
      </c>
      <c r="F128" s="33"/>
      <c r="G128" s="32" t="s">
        <v>103</v>
      </c>
      <c r="H128" s="33"/>
      <c r="I128" s="32" t="s">
        <v>103</v>
      </c>
      <c r="J128" s="33"/>
      <c r="K128" s="32" t="s">
        <v>103</v>
      </c>
      <c r="L128" s="33"/>
      <c r="M128" s="17"/>
    </row>
    <row r="129" spans="1:13" ht="12.75" customHeight="1">
      <c r="A129" s="2"/>
      <c r="B129" s="43"/>
      <c r="C129" s="5"/>
      <c r="D129" s="31"/>
      <c r="E129" s="46">
        <f>F72-F60-F67-F69-F70+((F58+F59)*F123)</f>
        <v>441059.97731140105</v>
      </c>
      <c r="F129" s="41">
        <f>E129/$E$135</f>
        <v>0.2388156233005793</v>
      </c>
      <c r="G129" s="46">
        <f>H72-H60-H67-H69-H70+((H58+H59)*H123)</f>
        <v>439633.25582008844</v>
      </c>
      <c r="H129" s="41">
        <f>G129/$G$135</f>
        <v>0.19975223954919585</v>
      </c>
      <c r="I129" s="46">
        <f>J72-J60-J67-J69-J70+((J58+J59)*J123)</f>
        <v>450089.54423798795</v>
      </c>
      <c r="J129" s="41">
        <f>I129/$I$135</f>
        <v>0.17091800024548168</v>
      </c>
      <c r="K129" s="46">
        <f>L72-L60-L67-L69-L70+((L58+L59)*L123)</f>
        <v>464588.5858717612</v>
      </c>
      <c r="L129" s="41">
        <f>K129/$K$135</f>
        <v>0.15165425373424474</v>
      </c>
      <c r="M129" s="17"/>
    </row>
    <row r="130" spans="1:13" ht="12.75" customHeight="1">
      <c r="A130" s="2"/>
      <c r="B130" s="36"/>
      <c r="C130" s="5"/>
      <c r="D130" s="31"/>
      <c r="E130" s="32"/>
      <c r="F130" s="33"/>
      <c r="G130" s="32"/>
      <c r="H130" s="33"/>
      <c r="I130" s="32"/>
      <c r="J130" s="33"/>
      <c r="K130" s="32"/>
      <c r="L130" s="33"/>
      <c r="M130" s="17"/>
    </row>
    <row r="131" spans="1:13" ht="12.75" customHeight="1">
      <c r="A131" s="2"/>
      <c r="B131" s="36"/>
      <c r="C131" s="5"/>
      <c r="D131" s="31"/>
      <c r="E131" s="32" t="s">
        <v>104</v>
      </c>
      <c r="F131" s="33"/>
      <c r="G131" s="32" t="s">
        <v>104</v>
      </c>
      <c r="H131" s="33"/>
      <c r="I131" s="32" t="s">
        <v>104</v>
      </c>
      <c r="J131" s="33"/>
      <c r="K131" s="32" t="s">
        <v>104</v>
      </c>
      <c r="L131" s="33"/>
      <c r="M131" s="17"/>
    </row>
    <row r="132" spans="1:13" ht="12.75" customHeight="1">
      <c r="A132" s="2"/>
      <c r="B132" s="43"/>
      <c r="C132" s="5"/>
      <c r="D132" s="31"/>
      <c r="E132" s="46">
        <f>F84-F77+(F74*F123)</f>
        <v>258047.52297220647</v>
      </c>
      <c r="F132" s="41">
        <f>E132/$E$135</f>
        <v>0.1397219952157855</v>
      </c>
      <c r="G132" s="46">
        <f>H84-H77+(H74*H123)</f>
        <v>268091.4955945393</v>
      </c>
      <c r="H132" s="41">
        <f>G132/$G$135</f>
        <v>0.12181034064224132</v>
      </c>
      <c r="I132" s="46">
        <f>J84-J77+(J74*J123)</f>
        <v>285146.4396771772</v>
      </c>
      <c r="J132" s="41">
        <f>I132/$I$135</f>
        <v>0.10828214045552711</v>
      </c>
      <c r="K132" s="46">
        <f>L84-L77+(L74*L123)</f>
        <v>303749.46228636475</v>
      </c>
      <c r="L132" s="41">
        <f>K132/$K$135</f>
        <v>0.09915202272733385</v>
      </c>
      <c r="M132" s="17"/>
    </row>
    <row r="133" spans="1:13" ht="12.75" customHeight="1">
      <c r="A133" s="2"/>
      <c r="B133" s="36"/>
      <c r="C133" s="5"/>
      <c r="D133" s="31"/>
      <c r="E133" s="32"/>
      <c r="F133" s="33"/>
      <c r="G133" s="32"/>
      <c r="H133" s="33"/>
      <c r="I133" s="32"/>
      <c r="J133" s="33"/>
      <c r="K133" s="32"/>
      <c r="L133" s="33"/>
      <c r="M133" s="17"/>
    </row>
    <row r="134" spans="1:13" ht="12.75" customHeight="1">
      <c r="A134" s="2"/>
      <c r="B134" s="36"/>
      <c r="C134" s="5"/>
      <c r="D134" s="31"/>
      <c r="E134" s="32" t="s">
        <v>97</v>
      </c>
      <c r="F134" s="33"/>
      <c r="G134" s="32" t="s">
        <v>97</v>
      </c>
      <c r="H134" s="33"/>
      <c r="I134" s="32" t="s">
        <v>97</v>
      </c>
      <c r="J134" s="33"/>
      <c r="K134" s="32" t="s">
        <v>97</v>
      </c>
      <c r="L134" s="33"/>
      <c r="M134" s="17"/>
    </row>
    <row r="135" spans="1:13" ht="12.75" customHeight="1">
      <c r="A135" s="2"/>
      <c r="B135" s="43"/>
      <c r="C135" s="5"/>
      <c r="D135" s="31"/>
      <c r="E135" s="46">
        <f>SUM(E126,E129,E132)</f>
        <v>1846864</v>
      </c>
      <c r="F135" s="33"/>
      <c r="G135" s="46">
        <f>SUM(G126,G129,G132)</f>
        <v>2200892.75</v>
      </c>
      <c r="H135" s="33"/>
      <c r="I135" s="46">
        <f>SUM(I126,I129,I132)</f>
        <v>2633365.3775</v>
      </c>
      <c r="J135" s="33"/>
      <c r="K135" s="46">
        <f>SUM(K126,K129,K132)</f>
        <v>3063472.170625</v>
      </c>
      <c r="L135" s="33"/>
      <c r="M135" s="17"/>
    </row>
    <row r="136" spans="1:13" ht="12.75" customHeight="1">
      <c r="A136" s="2"/>
      <c r="B136" s="36"/>
      <c r="C136" s="5"/>
      <c r="D136" s="31"/>
      <c r="E136" s="32"/>
      <c r="F136" s="33"/>
      <c r="G136" s="32"/>
      <c r="H136" s="33"/>
      <c r="I136" s="32"/>
      <c r="J136" s="33"/>
      <c r="K136" s="32"/>
      <c r="L136" s="33"/>
      <c r="M136" s="17"/>
    </row>
    <row r="137" spans="1:13" ht="12.75" customHeight="1">
      <c r="A137" s="2"/>
      <c r="B137" s="36"/>
      <c r="C137" s="5"/>
      <c r="D137" s="31"/>
      <c r="E137" s="32" t="s">
        <v>105</v>
      </c>
      <c r="F137" s="33"/>
      <c r="G137" s="32" t="s">
        <v>105</v>
      </c>
      <c r="H137" s="33"/>
      <c r="I137" s="32" t="s">
        <v>105</v>
      </c>
      <c r="J137" s="33"/>
      <c r="K137" s="32" t="s">
        <v>105</v>
      </c>
      <c r="L137" s="33"/>
      <c r="M137" s="17"/>
    </row>
    <row r="138" spans="1:13" ht="13.5" customHeight="1">
      <c r="A138" s="2"/>
      <c r="B138" s="48"/>
      <c r="C138" s="5"/>
      <c r="D138" s="31"/>
      <c r="E138" s="49">
        <f>F116/F94</f>
        <v>0.02077549206071603</v>
      </c>
      <c r="F138" s="50"/>
      <c r="G138" s="49">
        <f>H116/H94</f>
        <v>0.20998385560248123</v>
      </c>
      <c r="H138" s="50"/>
      <c r="I138" s="49">
        <f>J116/J94</f>
        <v>0.4520873930520557</v>
      </c>
      <c r="J138" s="50"/>
      <c r="K138" s="49">
        <f>L116/L94</f>
        <v>0.7382724979975983</v>
      </c>
      <c r="L138" s="50"/>
      <c r="M138" s="17"/>
    </row>
    <row r="139" spans="1:13" ht="12.75" customHeight="1">
      <c r="A139" s="2"/>
      <c r="B139" s="5"/>
      <c r="C139" s="5"/>
      <c r="D139" s="5"/>
      <c r="E139" s="51"/>
      <c r="F139" s="51"/>
      <c r="G139" s="51"/>
      <c r="H139" s="51"/>
      <c r="I139" s="51"/>
      <c r="J139" s="51"/>
      <c r="K139" s="51"/>
      <c r="L139" s="51"/>
      <c r="M139" s="5"/>
    </row>
    <row r="140" spans="1:13" ht="12.75" customHeight="1">
      <c r="A140" s="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</sheetData>
  <sheetProtection/>
  <printOptions/>
  <pageMargins left="0.25" right="0.25" top="0.5" bottom="0.5" header="0.5" footer="0.5"/>
  <pageSetup firstPageNumber="1" useFirstPageNumber="1" orientation="portrait" paperSize="9" scale="47"/>
  <headerFooter alignWithMargins="0">
    <oddHeader xml:space="preserve">&amp;C
&amp;"Arial Bold,Regular"&amp;10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PageLayoutView="0" workbookViewId="0" topLeftCell="A1">
      <selection activeCell="A1" sqref="A1"/>
    </sheetView>
  </sheetViews>
  <sheetFormatPr defaultColWidth="11" defaultRowHeight="19.5" customHeight="1"/>
  <cols>
    <col min="1" max="1" width="1.69921875" style="1" customWidth="1"/>
    <col min="2" max="2" width="28.5" style="1" customWidth="1"/>
    <col min="3" max="4" width="8.69921875" style="1" customWidth="1"/>
    <col min="5" max="5" width="7.19921875" style="1" customWidth="1"/>
    <col min="6" max="6" width="6.69921875" style="1" customWidth="1"/>
    <col min="7" max="7" width="7.59765625" style="1" customWidth="1"/>
    <col min="8" max="8" width="7.19921875" style="1" customWidth="1"/>
    <col min="9" max="17" width="7.8984375" style="1" customWidth="1"/>
    <col min="18" max="16384" width="10.19921875" style="1" customWidth="1"/>
  </cols>
  <sheetData>
    <row r="1" spans="1:17" ht="17.25" customHeight="1">
      <c r="A1" s="52"/>
      <c r="B1" s="53" t="s">
        <v>106</v>
      </c>
      <c r="C1" s="54"/>
      <c r="D1" s="55"/>
      <c r="E1" s="56"/>
      <c r="F1" s="84" t="s">
        <v>107</v>
      </c>
      <c r="G1" s="84"/>
      <c r="H1" s="84"/>
      <c r="I1" s="84"/>
      <c r="J1" s="84"/>
      <c r="K1" s="84"/>
      <c r="L1" s="57"/>
      <c r="M1" s="57"/>
      <c r="N1" s="57"/>
      <c r="O1" s="57"/>
      <c r="P1" s="57"/>
      <c r="Q1" s="57"/>
    </row>
    <row r="2" spans="1:17" ht="17.25" customHeight="1">
      <c r="A2" s="52"/>
      <c r="B2" s="58" t="str">
        <f>'Budget - Table 1'!B2</f>
        <v>Ocean Academy Charter School</v>
      </c>
      <c r="C2" s="54"/>
      <c r="D2" s="59" t="s">
        <v>108</v>
      </c>
      <c r="E2" s="60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1.25" customHeight="1">
      <c r="A3" s="61"/>
      <c r="B3" s="62"/>
      <c r="C3" s="63" t="s">
        <v>109</v>
      </c>
      <c r="D3" s="64" t="s">
        <v>110</v>
      </c>
      <c r="E3" s="64" t="s">
        <v>111</v>
      </c>
      <c r="F3" s="64" t="s">
        <v>112</v>
      </c>
      <c r="G3" s="64" t="s">
        <v>113</v>
      </c>
      <c r="H3" s="64" t="s">
        <v>114</v>
      </c>
      <c r="I3" s="61" t="s">
        <v>115</v>
      </c>
      <c r="J3" s="61" t="s">
        <v>116</v>
      </c>
      <c r="K3" s="61" t="s">
        <v>117</v>
      </c>
      <c r="L3" s="61" t="s">
        <v>118</v>
      </c>
      <c r="M3" s="61" t="s">
        <v>119</v>
      </c>
      <c r="N3" s="61" t="s">
        <v>120</v>
      </c>
      <c r="O3" s="61" t="s">
        <v>121</v>
      </c>
      <c r="P3" s="61" t="s">
        <v>122</v>
      </c>
      <c r="Q3" s="60" t="s">
        <v>123</v>
      </c>
    </row>
    <row r="4" spans="1:17" ht="12" customHeight="1">
      <c r="A4" s="65"/>
      <c r="B4" s="66" t="s">
        <v>124</v>
      </c>
      <c r="C4" s="67"/>
      <c r="D4" s="57">
        <v>0</v>
      </c>
      <c r="E4" s="68">
        <f aca="true" t="shared" si="0" ref="E4:P4">D66</f>
        <v>146000</v>
      </c>
      <c r="F4" s="57">
        <f t="shared" si="0"/>
        <v>119597.58333333334</v>
      </c>
      <c r="G4" s="57">
        <f t="shared" si="0"/>
        <v>7792.011904761923</v>
      </c>
      <c r="H4" s="57">
        <f t="shared" si="0"/>
        <v>332161.86904761905</v>
      </c>
      <c r="I4" s="57">
        <f t="shared" si="0"/>
        <v>243706.20238095243</v>
      </c>
      <c r="J4" s="57">
        <f t="shared" si="0"/>
        <v>185118.5357142858</v>
      </c>
      <c r="K4" s="57">
        <f t="shared" si="0"/>
        <v>167163.86904761917</v>
      </c>
      <c r="L4" s="57">
        <f t="shared" si="0"/>
        <v>151709.20238095254</v>
      </c>
      <c r="M4" s="57">
        <f t="shared" si="0"/>
        <v>109920.53571428591</v>
      </c>
      <c r="N4" s="57">
        <f t="shared" si="0"/>
        <v>94465.86904761929</v>
      </c>
      <c r="O4" s="57">
        <f t="shared" si="0"/>
        <v>76511.20238095266</v>
      </c>
      <c r="P4" s="57">
        <f t="shared" si="0"/>
        <v>61052.53571428603</v>
      </c>
      <c r="Q4" s="69"/>
    </row>
    <row r="5" spans="1:17" ht="12" customHeight="1">
      <c r="A5" s="52"/>
      <c r="B5" s="70" t="s">
        <v>125</v>
      </c>
      <c r="C5" s="71"/>
      <c r="D5" s="60"/>
      <c r="E5" s="72"/>
      <c r="F5" s="72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2.75" customHeight="1" hidden="1">
      <c r="A6" s="52"/>
      <c r="B6" s="52" t="s">
        <v>126</v>
      </c>
      <c r="C6" s="54">
        <f>'Budget - Table 1'!F17</f>
        <v>0</v>
      </c>
      <c r="D6" s="57"/>
      <c r="E6" s="73"/>
      <c r="F6" s="73"/>
      <c r="G6" s="57">
        <f>($C$6/12)*3</f>
        <v>0</v>
      </c>
      <c r="H6" s="57">
        <f aca="true" t="shared" si="1" ref="H6:P6">($C$6-$G$6)/9</f>
        <v>0</v>
      </c>
      <c r="I6" s="57">
        <f t="shared" si="1"/>
        <v>0</v>
      </c>
      <c r="J6" s="57">
        <f t="shared" si="1"/>
        <v>0</v>
      </c>
      <c r="K6" s="57">
        <f t="shared" si="1"/>
        <v>0</v>
      </c>
      <c r="L6" s="57">
        <f t="shared" si="1"/>
        <v>0</v>
      </c>
      <c r="M6" s="57">
        <f t="shared" si="1"/>
        <v>0</v>
      </c>
      <c r="N6" s="57">
        <f t="shared" si="1"/>
        <v>0</v>
      </c>
      <c r="O6" s="57">
        <f t="shared" si="1"/>
        <v>0</v>
      </c>
      <c r="P6" s="57">
        <f t="shared" si="1"/>
        <v>0</v>
      </c>
      <c r="Q6" s="57">
        <f aca="true" t="shared" si="2" ref="Q6:Q13">SUM(D6:P6)</f>
        <v>0</v>
      </c>
    </row>
    <row r="7" spans="1:17" ht="11.25" customHeight="1" hidden="1">
      <c r="A7" s="52"/>
      <c r="B7" s="52" t="s">
        <v>127</v>
      </c>
      <c r="C7" s="54">
        <f>'Budget - Table 1'!F18</f>
        <v>0</v>
      </c>
      <c r="D7" s="57" t="s">
        <v>2</v>
      </c>
      <c r="E7" s="57"/>
      <c r="F7" s="57"/>
      <c r="G7" s="57">
        <f aca="true" t="shared" si="3" ref="G7:P7">$C$7/10</f>
        <v>0</v>
      </c>
      <c r="H7" s="57">
        <f t="shared" si="3"/>
        <v>0</v>
      </c>
      <c r="I7" s="57">
        <f t="shared" si="3"/>
        <v>0</v>
      </c>
      <c r="J7" s="57">
        <f t="shared" si="3"/>
        <v>0</v>
      </c>
      <c r="K7" s="57">
        <f t="shared" si="3"/>
        <v>0</v>
      </c>
      <c r="L7" s="57">
        <f t="shared" si="3"/>
        <v>0</v>
      </c>
      <c r="M7" s="57">
        <f t="shared" si="3"/>
        <v>0</v>
      </c>
      <c r="N7" s="57">
        <f t="shared" si="3"/>
        <v>0</v>
      </c>
      <c r="O7" s="57">
        <f t="shared" si="3"/>
        <v>0</v>
      </c>
      <c r="P7" s="57">
        <f t="shared" si="3"/>
        <v>0</v>
      </c>
      <c r="Q7" s="57">
        <f t="shared" si="2"/>
        <v>0</v>
      </c>
    </row>
    <row r="8" spans="1:17" ht="11.25" customHeight="1" hidden="1">
      <c r="A8" s="52"/>
      <c r="B8" s="52" t="s">
        <v>128</v>
      </c>
      <c r="C8" s="54">
        <f>'Budget - Table 1'!F23</f>
        <v>0</v>
      </c>
      <c r="D8" s="57" t="s">
        <v>2</v>
      </c>
      <c r="E8" s="74" t="s">
        <v>2</v>
      </c>
      <c r="F8" s="74"/>
      <c r="G8" s="57">
        <f aca="true" t="shared" si="4" ref="G8:P8">$C8/10</f>
        <v>0</v>
      </c>
      <c r="H8" s="57">
        <f t="shared" si="4"/>
        <v>0</v>
      </c>
      <c r="I8" s="57">
        <f t="shared" si="4"/>
        <v>0</v>
      </c>
      <c r="J8" s="57">
        <f t="shared" si="4"/>
        <v>0</v>
      </c>
      <c r="K8" s="57">
        <f t="shared" si="4"/>
        <v>0</v>
      </c>
      <c r="L8" s="57">
        <f t="shared" si="4"/>
        <v>0</v>
      </c>
      <c r="M8" s="57">
        <f t="shared" si="4"/>
        <v>0</v>
      </c>
      <c r="N8" s="57">
        <f t="shared" si="4"/>
        <v>0</v>
      </c>
      <c r="O8" s="57">
        <f t="shared" si="4"/>
        <v>0</v>
      </c>
      <c r="P8" s="57">
        <f t="shared" si="4"/>
        <v>0</v>
      </c>
      <c r="Q8" s="57">
        <f t="shared" si="2"/>
        <v>0</v>
      </c>
    </row>
    <row r="9" spans="1:17" ht="11.25" customHeight="1">
      <c r="A9" s="52"/>
      <c r="B9" s="52" t="s">
        <v>129</v>
      </c>
      <c r="C9" s="54">
        <f>'Budget - Table 1'!F19</f>
        <v>2241280</v>
      </c>
      <c r="D9" s="75" t="s">
        <v>2</v>
      </c>
      <c r="E9" s="76" t="s">
        <v>2</v>
      </c>
      <c r="F9" s="76"/>
      <c r="G9" s="77">
        <f>(C9/12)*3</f>
        <v>560320</v>
      </c>
      <c r="H9" s="57">
        <f aca="true" t="shared" si="5" ref="H9:P9">$C$9/12</f>
        <v>186773.33333333334</v>
      </c>
      <c r="I9" s="57">
        <f t="shared" si="5"/>
        <v>186773.33333333334</v>
      </c>
      <c r="J9" s="57">
        <f t="shared" si="5"/>
        <v>186773.33333333334</v>
      </c>
      <c r="K9" s="57">
        <f t="shared" si="5"/>
        <v>186773.33333333334</v>
      </c>
      <c r="L9" s="57">
        <f t="shared" si="5"/>
        <v>186773.33333333334</v>
      </c>
      <c r="M9" s="57">
        <f t="shared" si="5"/>
        <v>186773.33333333334</v>
      </c>
      <c r="N9" s="57">
        <f t="shared" si="5"/>
        <v>186773.33333333334</v>
      </c>
      <c r="O9" s="57">
        <f t="shared" si="5"/>
        <v>186773.33333333334</v>
      </c>
      <c r="P9" s="57">
        <f t="shared" si="5"/>
        <v>186773.33333333334</v>
      </c>
      <c r="Q9" s="57">
        <f t="shared" si="2"/>
        <v>2241279.9999999995</v>
      </c>
    </row>
    <row r="10" spans="1:17" ht="11.25" customHeight="1">
      <c r="A10" s="52"/>
      <c r="B10" s="52" t="s">
        <v>130</v>
      </c>
      <c r="C10" s="54">
        <f>'Budget - Table 1'!F29</f>
        <v>0</v>
      </c>
      <c r="D10" s="75"/>
      <c r="E10" s="78"/>
      <c r="F10" s="78"/>
      <c r="G10" s="77"/>
      <c r="H10" s="57"/>
      <c r="I10" s="57"/>
      <c r="J10" s="57"/>
      <c r="K10" s="57"/>
      <c r="L10" s="57"/>
      <c r="M10" s="57"/>
      <c r="N10" s="57"/>
      <c r="O10" s="57"/>
      <c r="P10" s="57"/>
      <c r="Q10" s="57">
        <f t="shared" si="2"/>
        <v>0</v>
      </c>
    </row>
    <row r="11" spans="1:17" ht="11.25" customHeight="1">
      <c r="A11" s="52"/>
      <c r="B11" s="52" t="s">
        <v>131</v>
      </c>
      <c r="C11" s="54">
        <f>'Budget - Table 1'!F45</f>
        <v>0</v>
      </c>
      <c r="D11" s="57"/>
      <c r="E11" s="79" t="s">
        <v>2</v>
      </c>
      <c r="F11" s="79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>
        <f t="shared" si="2"/>
        <v>0</v>
      </c>
    </row>
    <row r="12" spans="1:17" ht="11.25" customHeight="1">
      <c r="A12" s="52"/>
      <c r="B12" s="80" t="s">
        <v>132</v>
      </c>
      <c r="C12" s="81">
        <v>180000</v>
      </c>
      <c r="D12" s="57">
        <v>180000</v>
      </c>
      <c r="E12" s="57"/>
      <c r="F12" s="57"/>
      <c r="G12" s="57"/>
      <c r="H12" s="57"/>
      <c r="I12" s="57"/>
      <c r="J12" s="57"/>
      <c r="K12" s="57"/>
      <c r="L12" s="57"/>
      <c r="M12" s="57">
        <v>0</v>
      </c>
      <c r="N12" s="57"/>
      <c r="O12" s="57"/>
      <c r="P12" s="57"/>
      <c r="Q12" s="57">
        <f t="shared" si="2"/>
        <v>180000</v>
      </c>
    </row>
    <row r="13" spans="1:17" ht="10.5" customHeight="1">
      <c r="A13" s="52"/>
      <c r="B13" s="52"/>
      <c r="C13" s="54">
        <v>0</v>
      </c>
      <c r="D13" s="57">
        <v>0</v>
      </c>
      <c r="E13" s="57" t="s">
        <v>2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>
        <f t="shared" si="2"/>
        <v>0</v>
      </c>
    </row>
    <row r="14" spans="1:17" ht="12" customHeight="1">
      <c r="A14" s="52"/>
      <c r="B14" s="82" t="s">
        <v>133</v>
      </c>
      <c r="C14" s="57">
        <f>SUM(C6:C12)</f>
        <v>2421280</v>
      </c>
      <c r="D14" s="57">
        <f>SUM(D6:D13)</f>
        <v>180000</v>
      </c>
      <c r="E14" s="57">
        <f>SUM(E6:E13)</f>
        <v>0</v>
      </c>
      <c r="F14" s="57">
        <f>SUM(F6:F13)</f>
        <v>0</v>
      </c>
      <c r="G14" s="57">
        <f>SUM(G6:G13)</f>
        <v>560320</v>
      </c>
      <c r="H14" s="57">
        <f aca="true" t="shared" si="6" ref="H14:Q14">SUM(H6:H13)</f>
        <v>186773.33333333334</v>
      </c>
      <c r="I14" s="57">
        <f t="shared" si="6"/>
        <v>186773.33333333334</v>
      </c>
      <c r="J14" s="57">
        <f t="shared" si="6"/>
        <v>186773.33333333334</v>
      </c>
      <c r="K14" s="57">
        <f t="shared" si="6"/>
        <v>186773.33333333334</v>
      </c>
      <c r="L14" s="57">
        <f t="shared" si="6"/>
        <v>186773.33333333334</v>
      </c>
      <c r="M14" s="57">
        <f t="shared" si="6"/>
        <v>186773.33333333334</v>
      </c>
      <c r="N14" s="57">
        <f t="shared" si="6"/>
        <v>186773.33333333334</v>
      </c>
      <c r="O14" s="57">
        <f t="shared" si="6"/>
        <v>186773.33333333334</v>
      </c>
      <c r="P14" s="57">
        <f t="shared" si="6"/>
        <v>186773.33333333334</v>
      </c>
      <c r="Q14" s="57">
        <f t="shared" si="6"/>
        <v>2421279.9999999995</v>
      </c>
    </row>
    <row r="15" spans="1:17" ht="11.25" customHeight="1">
      <c r="A15" s="52"/>
      <c r="B15" s="70" t="s">
        <v>134</v>
      </c>
      <c r="C15" s="71"/>
      <c r="D15" s="60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>
        <f aca="true" t="shared" si="7" ref="Q15:Q23">SUM(D15:P15)</f>
        <v>0</v>
      </c>
    </row>
    <row r="16" spans="1:17" ht="10.5" customHeight="1">
      <c r="A16" s="52"/>
      <c r="B16" s="70" t="s">
        <v>44</v>
      </c>
      <c r="C16" s="71"/>
      <c r="D16" s="57">
        <v>0</v>
      </c>
      <c r="E16" s="57"/>
      <c r="F16" s="57"/>
      <c r="G16" s="57">
        <v>0</v>
      </c>
      <c r="H16" s="57"/>
      <c r="I16" s="57"/>
      <c r="J16" s="57"/>
      <c r="K16" s="57"/>
      <c r="L16" s="57" t="s">
        <v>2</v>
      </c>
      <c r="M16" s="57"/>
      <c r="N16" s="57"/>
      <c r="O16" s="57"/>
      <c r="P16" s="57"/>
      <c r="Q16" s="57">
        <f t="shared" si="7"/>
        <v>0</v>
      </c>
    </row>
    <row r="17" spans="1:17" ht="12" customHeight="1">
      <c r="A17" s="52"/>
      <c r="B17" s="52" t="s">
        <v>45</v>
      </c>
      <c r="C17" s="54">
        <f>'Budget - Table 1'!F49</f>
        <v>465500</v>
      </c>
      <c r="D17" s="57">
        <v>0</v>
      </c>
      <c r="E17" s="57"/>
      <c r="F17" s="57">
        <v>22167</v>
      </c>
      <c r="G17" s="54">
        <f>F17*2</f>
        <v>44334</v>
      </c>
      <c r="H17" s="57">
        <v>44334</v>
      </c>
      <c r="I17" s="57">
        <v>44334</v>
      </c>
      <c r="J17" s="57">
        <v>44334</v>
      </c>
      <c r="K17" s="57">
        <v>44334</v>
      </c>
      <c r="L17" s="57">
        <v>44334</v>
      </c>
      <c r="M17" s="57">
        <v>44334</v>
      </c>
      <c r="N17" s="57">
        <v>44334</v>
      </c>
      <c r="O17" s="57">
        <v>44334</v>
      </c>
      <c r="P17" s="57">
        <v>44327</v>
      </c>
      <c r="Q17" s="57">
        <f t="shared" si="7"/>
        <v>465500</v>
      </c>
    </row>
    <row r="18" spans="1:17" ht="12" customHeight="1">
      <c r="A18" s="52"/>
      <c r="B18" s="52" t="s">
        <v>46</v>
      </c>
      <c r="C18" s="54">
        <f>'Budget - Table 1'!F50</f>
        <v>198000</v>
      </c>
      <c r="D18" s="57">
        <v>0</v>
      </c>
      <c r="E18" s="57"/>
      <c r="F18" s="57">
        <f>C18/21</f>
        <v>9428.57142857143</v>
      </c>
      <c r="G18" s="54">
        <f>F18*2</f>
        <v>18857.14285714286</v>
      </c>
      <c r="H18" s="54">
        <v>18857</v>
      </c>
      <c r="I18" s="54">
        <v>18857</v>
      </c>
      <c r="J18" s="54">
        <v>18857</v>
      </c>
      <c r="K18" s="54">
        <v>18857</v>
      </c>
      <c r="L18" s="54">
        <v>18857</v>
      </c>
      <c r="M18" s="54">
        <v>18857</v>
      </c>
      <c r="N18" s="54">
        <v>18857</v>
      </c>
      <c r="O18" s="54">
        <v>18857</v>
      </c>
      <c r="P18" s="54">
        <v>18858</v>
      </c>
      <c r="Q18" s="57">
        <f t="shared" si="7"/>
        <v>197999.7142857143</v>
      </c>
    </row>
    <row r="19" spans="1:17" ht="12" customHeight="1">
      <c r="A19" s="52"/>
      <c r="B19" s="52" t="s">
        <v>47</v>
      </c>
      <c r="C19" s="54">
        <f>'Budget - Table 1'!F51</f>
        <v>101000</v>
      </c>
      <c r="D19" s="57"/>
      <c r="E19" s="57"/>
      <c r="F19" s="60"/>
      <c r="G19" s="54">
        <f>C19/10</f>
        <v>10100</v>
      </c>
      <c r="H19" s="54">
        <v>10100</v>
      </c>
      <c r="I19" s="54">
        <v>10100</v>
      </c>
      <c r="J19" s="54">
        <v>10100</v>
      </c>
      <c r="K19" s="54">
        <v>10100</v>
      </c>
      <c r="L19" s="54">
        <v>10100</v>
      </c>
      <c r="M19" s="54">
        <v>10100</v>
      </c>
      <c r="N19" s="54">
        <v>10100</v>
      </c>
      <c r="O19" s="54">
        <v>10100</v>
      </c>
      <c r="P19" s="54">
        <v>10100</v>
      </c>
      <c r="Q19" s="57">
        <f t="shared" si="7"/>
        <v>101000</v>
      </c>
    </row>
    <row r="20" spans="1:17" ht="12" customHeight="1">
      <c r="A20" s="52"/>
      <c r="B20" s="52" t="s">
        <v>48</v>
      </c>
      <c r="C20" s="54">
        <f>'Budget - Table 1'!F52</f>
        <v>20000</v>
      </c>
      <c r="D20" s="57">
        <v>0</v>
      </c>
      <c r="E20" s="57"/>
      <c r="F20" s="57"/>
      <c r="G20" s="57">
        <v>2000</v>
      </c>
      <c r="H20" s="57">
        <v>2000</v>
      </c>
      <c r="I20" s="57">
        <v>2000</v>
      </c>
      <c r="J20" s="57">
        <v>2000</v>
      </c>
      <c r="K20" s="57">
        <v>2000</v>
      </c>
      <c r="L20" s="57">
        <v>2000</v>
      </c>
      <c r="M20" s="57">
        <v>2000</v>
      </c>
      <c r="N20" s="57">
        <v>2000</v>
      </c>
      <c r="O20" s="57">
        <v>2000</v>
      </c>
      <c r="P20" s="57">
        <v>2000</v>
      </c>
      <c r="Q20" s="57">
        <f t="shared" si="7"/>
        <v>20000</v>
      </c>
    </row>
    <row r="21" spans="1:17" ht="12" customHeight="1">
      <c r="A21" s="52"/>
      <c r="B21" s="52" t="s">
        <v>49</v>
      </c>
      <c r="C21" s="54">
        <f>'Budget - Table 1'!F53</f>
        <v>50000</v>
      </c>
      <c r="D21" s="57"/>
      <c r="E21" s="57"/>
      <c r="F21" s="57">
        <v>2000</v>
      </c>
      <c r="G21" s="57">
        <v>4800</v>
      </c>
      <c r="H21" s="57">
        <v>4800</v>
      </c>
      <c r="I21" s="57">
        <v>4800</v>
      </c>
      <c r="J21" s="57">
        <v>4800</v>
      </c>
      <c r="K21" s="57">
        <v>4800</v>
      </c>
      <c r="L21" s="57">
        <v>4800</v>
      </c>
      <c r="M21" s="57">
        <v>4800</v>
      </c>
      <c r="N21" s="57">
        <v>4800</v>
      </c>
      <c r="O21" s="57">
        <v>4800</v>
      </c>
      <c r="P21" s="57">
        <v>4800</v>
      </c>
      <c r="Q21" s="57">
        <f t="shared" si="7"/>
        <v>50000</v>
      </c>
    </row>
    <row r="22" spans="1:17" ht="12" customHeight="1">
      <c r="A22" s="52"/>
      <c r="B22" s="52" t="s">
        <v>50</v>
      </c>
      <c r="C22" s="54">
        <f>'Budget - Table 1'!F54</f>
        <v>90000</v>
      </c>
      <c r="D22" s="57">
        <v>0</v>
      </c>
      <c r="E22" s="57"/>
      <c r="F22" s="57">
        <v>20000</v>
      </c>
      <c r="G22" s="54">
        <v>17333</v>
      </c>
      <c r="H22" s="57"/>
      <c r="I22" s="57">
        <v>26333</v>
      </c>
      <c r="J22" s="57"/>
      <c r="K22" s="57"/>
      <c r="L22" s="57">
        <v>26334</v>
      </c>
      <c r="M22" s="57"/>
      <c r="N22" s="57"/>
      <c r="O22" s="57"/>
      <c r="P22" s="57"/>
      <c r="Q22" s="57">
        <f t="shared" si="7"/>
        <v>90000</v>
      </c>
    </row>
    <row r="23" spans="1:17" ht="12" customHeight="1">
      <c r="A23" s="52"/>
      <c r="B23" s="52" t="s">
        <v>51</v>
      </c>
      <c r="C23" s="54">
        <f>'Budget - Table 1'!F55</f>
        <v>5000</v>
      </c>
      <c r="D23" s="57"/>
      <c r="E23" s="57"/>
      <c r="F23" s="57"/>
      <c r="G23" s="54">
        <v>500</v>
      </c>
      <c r="H23" s="54">
        <v>500</v>
      </c>
      <c r="I23" s="54">
        <v>500</v>
      </c>
      <c r="J23" s="54">
        <v>500</v>
      </c>
      <c r="K23" s="54">
        <v>500</v>
      </c>
      <c r="L23" s="54">
        <v>500</v>
      </c>
      <c r="M23" s="54">
        <v>500</v>
      </c>
      <c r="N23" s="54">
        <v>500</v>
      </c>
      <c r="O23" s="54">
        <v>500</v>
      </c>
      <c r="P23" s="54">
        <v>500</v>
      </c>
      <c r="Q23" s="57">
        <f t="shared" si="7"/>
        <v>5000</v>
      </c>
    </row>
    <row r="24" spans="1:17" ht="10.5" customHeight="1">
      <c r="A24" s="52"/>
      <c r="B24" s="82" t="s">
        <v>52</v>
      </c>
      <c r="C24" s="54">
        <f aca="true" t="shared" si="8" ref="C24:Q24">SUM(C17:C23)</f>
        <v>929500</v>
      </c>
      <c r="D24" s="54">
        <f t="shared" si="8"/>
        <v>0</v>
      </c>
      <c r="E24" s="54">
        <f t="shared" si="8"/>
        <v>0</v>
      </c>
      <c r="F24" s="54">
        <f t="shared" si="8"/>
        <v>53595.57142857143</v>
      </c>
      <c r="G24" s="54">
        <f t="shared" si="8"/>
        <v>97924.14285714286</v>
      </c>
      <c r="H24" s="54">
        <f t="shared" si="8"/>
        <v>80591</v>
      </c>
      <c r="I24" s="54">
        <f t="shared" si="8"/>
        <v>106924</v>
      </c>
      <c r="J24" s="54">
        <f t="shared" si="8"/>
        <v>80591</v>
      </c>
      <c r="K24" s="54">
        <f t="shared" si="8"/>
        <v>80591</v>
      </c>
      <c r="L24" s="54">
        <f t="shared" si="8"/>
        <v>106925</v>
      </c>
      <c r="M24" s="54">
        <f t="shared" si="8"/>
        <v>80591</v>
      </c>
      <c r="N24" s="54">
        <f t="shared" si="8"/>
        <v>80591</v>
      </c>
      <c r="O24" s="54">
        <f t="shared" si="8"/>
        <v>80591</v>
      </c>
      <c r="P24" s="54">
        <f t="shared" si="8"/>
        <v>80585</v>
      </c>
      <c r="Q24" s="57">
        <f t="shared" si="8"/>
        <v>929499.7142857143</v>
      </c>
    </row>
    <row r="25" spans="1:17" ht="11.25" customHeight="1">
      <c r="A25" s="52"/>
      <c r="B25" s="70" t="s">
        <v>53</v>
      </c>
      <c r="C25" s="5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0.5" customHeight="1">
      <c r="A26" s="52"/>
      <c r="B26" s="52" t="s">
        <v>54</v>
      </c>
      <c r="C26" s="54">
        <f>'Budget - Table 1'!F58</f>
        <v>155000</v>
      </c>
      <c r="D26" s="57"/>
      <c r="E26" s="57">
        <f>C26/12</f>
        <v>12916.666666666666</v>
      </c>
      <c r="F26" s="57">
        <v>12917</v>
      </c>
      <c r="G26" s="57">
        <v>12917</v>
      </c>
      <c r="H26" s="57">
        <v>12917</v>
      </c>
      <c r="I26" s="57">
        <v>12917</v>
      </c>
      <c r="J26" s="57">
        <v>12917</v>
      </c>
      <c r="K26" s="57">
        <v>12917</v>
      </c>
      <c r="L26" s="57">
        <v>12917</v>
      </c>
      <c r="M26" s="57">
        <v>12917</v>
      </c>
      <c r="N26" s="57">
        <v>12917</v>
      </c>
      <c r="O26" s="57">
        <v>12917</v>
      </c>
      <c r="P26" s="57">
        <v>12913</v>
      </c>
      <c r="Q26" s="57">
        <f aca="true" t="shared" si="9" ref="Q26:Q37">SUM(D26:P26)</f>
        <v>154999.66666666666</v>
      </c>
    </row>
    <row r="27" spans="1:17" ht="12" customHeight="1">
      <c r="A27" s="52"/>
      <c r="B27" s="52" t="s">
        <v>55</v>
      </c>
      <c r="C27" s="54">
        <f>'Budget - Table 1'!F59</f>
        <v>35000</v>
      </c>
      <c r="D27" s="57"/>
      <c r="E27" s="57">
        <v>2917</v>
      </c>
      <c r="F27" s="57">
        <v>2917</v>
      </c>
      <c r="G27" s="57">
        <v>2917</v>
      </c>
      <c r="H27" s="57">
        <v>2917</v>
      </c>
      <c r="I27" s="57">
        <v>2917</v>
      </c>
      <c r="J27" s="57">
        <v>2917</v>
      </c>
      <c r="K27" s="57">
        <v>2917</v>
      </c>
      <c r="L27" s="57">
        <v>2917</v>
      </c>
      <c r="M27" s="57">
        <v>2917</v>
      </c>
      <c r="N27" s="57">
        <v>2917</v>
      </c>
      <c r="O27" s="57">
        <v>2917</v>
      </c>
      <c r="P27" s="57">
        <v>2913</v>
      </c>
      <c r="Q27" s="57">
        <f t="shared" si="9"/>
        <v>35000</v>
      </c>
    </row>
    <row r="28" spans="1:17" ht="12" customHeight="1">
      <c r="A28" s="52"/>
      <c r="B28" s="52" t="s">
        <v>56</v>
      </c>
      <c r="C28" s="54">
        <f>'Budget - Table 1'!F60</f>
        <v>289967</v>
      </c>
      <c r="D28" s="57"/>
      <c r="E28" s="57">
        <v>4457</v>
      </c>
      <c r="F28" s="57">
        <v>18264</v>
      </c>
      <c r="G28" s="57">
        <v>26724</v>
      </c>
      <c r="H28" s="57">
        <v>26724</v>
      </c>
      <c r="I28" s="57">
        <v>26724</v>
      </c>
      <c r="J28" s="57">
        <v>26724</v>
      </c>
      <c r="K28" s="57">
        <v>26724</v>
      </c>
      <c r="L28" s="57">
        <v>26724</v>
      </c>
      <c r="M28" s="57">
        <v>26724</v>
      </c>
      <c r="N28" s="57">
        <v>26724</v>
      </c>
      <c r="O28" s="57">
        <v>26725</v>
      </c>
      <c r="P28" s="57">
        <v>26729</v>
      </c>
      <c r="Q28" s="57">
        <f t="shared" si="9"/>
        <v>289967</v>
      </c>
    </row>
    <row r="29" spans="1:17" ht="12" customHeight="1">
      <c r="A29" s="52"/>
      <c r="B29" s="52" t="s">
        <v>47</v>
      </c>
      <c r="C29" s="54">
        <f>'Budget - Table 1'!F62+'Budget - Table 1'!F63</f>
        <v>80000</v>
      </c>
      <c r="D29" s="57">
        <v>16000</v>
      </c>
      <c r="E29" s="57"/>
      <c r="F29" s="57"/>
      <c r="G29" s="57">
        <v>6400</v>
      </c>
      <c r="H29" s="57">
        <v>6400</v>
      </c>
      <c r="I29" s="57">
        <v>6400</v>
      </c>
      <c r="J29" s="57">
        <v>6400</v>
      </c>
      <c r="K29" s="57">
        <v>6400</v>
      </c>
      <c r="L29" s="57">
        <v>6400</v>
      </c>
      <c r="M29" s="57">
        <v>6400</v>
      </c>
      <c r="N29" s="57">
        <v>6400</v>
      </c>
      <c r="O29" s="57">
        <v>6400</v>
      </c>
      <c r="P29" s="57">
        <v>6400</v>
      </c>
      <c r="Q29" s="57">
        <f t="shared" si="9"/>
        <v>80000</v>
      </c>
    </row>
    <row r="30" spans="1:17" ht="12" customHeight="1">
      <c r="A30" s="52"/>
      <c r="B30" s="52" t="s">
        <v>48</v>
      </c>
      <c r="C30" s="54">
        <f>'Budget - Table 1'!F64</f>
        <v>16060</v>
      </c>
      <c r="D30" s="57">
        <v>10500</v>
      </c>
      <c r="E30" s="57"/>
      <c r="F30" s="57"/>
      <c r="G30" s="57">
        <v>556</v>
      </c>
      <c r="H30" s="57">
        <v>556</v>
      </c>
      <c r="I30" s="57">
        <v>556</v>
      </c>
      <c r="J30" s="57">
        <v>556</v>
      </c>
      <c r="K30" s="57">
        <v>556</v>
      </c>
      <c r="L30" s="57">
        <v>556</v>
      </c>
      <c r="M30" s="57">
        <v>556</v>
      </c>
      <c r="N30" s="57">
        <v>556</v>
      </c>
      <c r="O30" s="57">
        <v>556</v>
      </c>
      <c r="P30" s="57">
        <v>556</v>
      </c>
      <c r="Q30" s="57">
        <f t="shared" si="9"/>
        <v>16060</v>
      </c>
    </row>
    <row r="31" spans="1:17" ht="12" customHeight="1">
      <c r="A31" s="52"/>
      <c r="B31" s="52" t="s">
        <v>60</v>
      </c>
      <c r="C31" s="54">
        <f>'Budget - Table 1'!F65</f>
        <v>16000</v>
      </c>
      <c r="D31" s="57"/>
      <c r="E31" s="57"/>
      <c r="F31" s="57">
        <f>C31/11</f>
        <v>1454.5454545454545</v>
      </c>
      <c r="G31" s="57">
        <v>1455</v>
      </c>
      <c r="H31" s="57">
        <v>1455</v>
      </c>
      <c r="I31" s="57">
        <v>1455</v>
      </c>
      <c r="J31" s="57">
        <v>1455</v>
      </c>
      <c r="K31" s="57">
        <v>1455</v>
      </c>
      <c r="L31" s="57">
        <v>1455</v>
      </c>
      <c r="M31" s="57">
        <v>1455</v>
      </c>
      <c r="N31" s="57">
        <v>1455</v>
      </c>
      <c r="O31" s="57">
        <v>1455</v>
      </c>
      <c r="P31" s="57">
        <v>1450</v>
      </c>
      <c r="Q31" s="57">
        <f t="shared" si="9"/>
        <v>15999.545454545454</v>
      </c>
    </row>
    <row r="32" spans="1:17" ht="12" customHeight="1">
      <c r="A32" s="52"/>
      <c r="B32" s="52" t="s">
        <v>61</v>
      </c>
      <c r="C32" s="54">
        <f>'Budget - Table 1'!F66</f>
        <v>15500</v>
      </c>
      <c r="D32" s="57">
        <v>1000</v>
      </c>
      <c r="E32" s="57"/>
      <c r="F32" s="57"/>
      <c r="G32" s="57">
        <v>1450</v>
      </c>
      <c r="H32" s="57">
        <v>1450</v>
      </c>
      <c r="I32" s="57">
        <v>1450</v>
      </c>
      <c r="J32" s="57">
        <v>1450</v>
      </c>
      <c r="K32" s="57">
        <v>1450</v>
      </c>
      <c r="L32" s="57">
        <v>1450</v>
      </c>
      <c r="M32" s="57">
        <v>1450</v>
      </c>
      <c r="N32" s="57">
        <v>1450</v>
      </c>
      <c r="O32" s="57">
        <v>1450</v>
      </c>
      <c r="P32" s="57">
        <v>1450</v>
      </c>
      <c r="Q32" s="57">
        <f t="shared" si="9"/>
        <v>15500</v>
      </c>
    </row>
    <row r="33" spans="1:17" ht="12" customHeight="1">
      <c r="A33" s="52"/>
      <c r="B33" s="52" t="s">
        <v>135</v>
      </c>
      <c r="C33" s="54">
        <f>'Budget - Table 1'!F67</f>
        <v>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>
        <f t="shared" si="9"/>
        <v>0</v>
      </c>
    </row>
    <row r="34" spans="1:17" ht="12" customHeight="1">
      <c r="A34" s="52"/>
      <c r="B34" s="52" t="s">
        <v>63</v>
      </c>
      <c r="C34" s="54">
        <f>'Budget - Table 1'!F68</f>
        <v>11000</v>
      </c>
      <c r="D34" s="57"/>
      <c r="E34" s="57">
        <v>917</v>
      </c>
      <c r="F34" s="57">
        <v>917</v>
      </c>
      <c r="G34" s="57">
        <v>917</v>
      </c>
      <c r="H34" s="57">
        <v>917</v>
      </c>
      <c r="I34" s="57">
        <v>917</v>
      </c>
      <c r="J34" s="57">
        <v>917</v>
      </c>
      <c r="K34" s="57">
        <v>917</v>
      </c>
      <c r="L34" s="57">
        <v>917</v>
      </c>
      <c r="M34" s="57">
        <v>917</v>
      </c>
      <c r="N34" s="57">
        <v>917</v>
      </c>
      <c r="O34" s="57">
        <v>917</v>
      </c>
      <c r="P34" s="57">
        <v>913</v>
      </c>
      <c r="Q34" s="57">
        <f t="shared" si="9"/>
        <v>11000</v>
      </c>
    </row>
    <row r="35" spans="1:17" ht="12" customHeight="1">
      <c r="A35" s="52"/>
      <c r="B35" s="52" t="s">
        <v>64</v>
      </c>
      <c r="C35" s="54">
        <f>'Budget - Table 1'!F69</f>
        <v>0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>
        <f t="shared" si="9"/>
        <v>0</v>
      </c>
    </row>
    <row r="36" spans="1:17" ht="12" customHeight="1">
      <c r="A36" s="52"/>
      <c r="B36" s="52" t="s">
        <v>65</v>
      </c>
      <c r="C36" s="54">
        <f>'Budget - Table 1'!F70</f>
        <v>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>
        <f t="shared" si="9"/>
        <v>0</v>
      </c>
    </row>
    <row r="37" spans="1:17" ht="11.25" customHeight="1">
      <c r="A37" s="52"/>
      <c r="B37" s="52" t="s">
        <v>51</v>
      </c>
      <c r="C37" s="54">
        <f>'Budget - Table 1'!F71</f>
        <v>50000</v>
      </c>
      <c r="D37" s="57"/>
      <c r="E37" s="57"/>
      <c r="F37" s="57">
        <v>3000</v>
      </c>
      <c r="G37" s="57">
        <v>4700</v>
      </c>
      <c r="H37" s="57">
        <v>4700</v>
      </c>
      <c r="I37" s="57">
        <v>4700</v>
      </c>
      <c r="J37" s="57">
        <v>4700</v>
      </c>
      <c r="K37" s="57">
        <v>4700</v>
      </c>
      <c r="L37" s="57">
        <v>4700</v>
      </c>
      <c r="M37" s="57">
        <v>4700</v>
      </c>
      <c r="N37" s="57">
        <v>4700</v>
      </c>
      <c r="O37" s="57">
        <v>4700</v>
      </c>
      <c r="P37" s="57">
        <v>4700</v>
      </c>
      <c r="Q37" s="57">
        <f t="shared" si="9"/>
        <v>50000</v>
      </c>
    </row>
    <row r="38" spans="1:17" ht="11.25" customHeight="1">
      <c r="A38" s="52"/>
      <c r="B38" s="82" t="s">
        <v>66</v>
      </c>
      <c r="C38" s="54">
        <f aca="true" t="shared" si="10" ref="C38:Q38">SUM(C26:C37)</f>
        <v>668527</v>
      </c>
      <c r="D38" s="54">
        <f t="shared" si="10"/>
        <v>27500</v>
      </c>
      <c r="E38" s="54">
        <f t="shared" si="10"/>
        <v>21207.666666666664</v>
      </c>
      <c r="F38" s="54">
        <f t="shared" si="10"/>
        <v>39469.545454545456</v>
      </c>
      <c r="G38" s="54">
        <f t="shared" si="10"/>
        <v>58036</v>
      </c>
      <c r="H38" s="54">
        <f t="shared" si="10"/>
        <v>58036</v>
      </c>
      <c r="I38" s="54">
        <f t="shared" si="10"/>
        <v>58036</v>
      </c>
      <c r="J38" s="54">
        <f t="shared" si="10"/>
        <v>58036</v>
      </c>
      <c r="K38" s="54">
        <f t="shared" si="10"/>
        <v>58036</v>
      </c>
      <c r="L38" s="54">
        <f t="shared" si="10"/>
        <v>58036</v>
      </c>
      <c r="M38" s="54">
        <f t="shared" si="10"/>
        <v>58036</v>
      </c>
      <c r="N38" s="54">
        <f t="shared" si="10"/>
        <v>58036</v>
      </c>
      <c r="O38" s="54">
        <f t="shared" si="10"/>
        <v>58037</v>
      </c>
      <c r="P38" s="54">
        <f t="shared" si="10"/>
        <v>58024</v>
      </c>
      <c r="Q38" s="57">
        <f t="shared" si="10"/>
        <v>668526.212121212</v>
      </c>
    </row>
    <row r="39" spans="1:17" ht="10.5" customHeight="1">
      <c r="A39" s="52"/>
      <c r="B39" s="70" t="s">
        <v>67</v>
      </c>
      <c r="C39" s="5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>
        <f aca="true" t="shared" si="11" ref="Q39:Q49">SUM(D39:P39)</f>
        <v>0</v>
      </c>
    </row>
    <row r="40" spans="1:17" ht="12" customHeight="1">
      <c r="A40" s="52"/>
      <c r="B40" s="52" t="s">
        <v>68</v>
      </c>
      <c r="C40" s="54">
        <f>'Budget - Table 1'!F74</f>
        <v>28000</v>
      </c>
      <c r="D40" s="57"/>
      <c r="E40" s="57"/>
      <c r="F40" s="57">
        <f>C40/11</f>
        <v>2545.4545454545455</v>
      </c>
      <c r="G40" s="57">
        <v>2545</v>
      </c>
      <c r="H40" s="57">
        <v>2545</v>
      </c>
      <c r="I40" s="57">
        <v>2545</v>
      </c>
      <c r="J40" s="57">
        <v>2545</v>
      </c>
      <c r="K40" s="57">
        <v>2545</v>
      </c>
      <c r="L40" s="57">
        <v>2545</v>
      </c>
      <c r="M40" s="57">
        <v>2545</v>
      </c>
      <c r="N40" s="57">
        <v>2545</v>
      </c>
      <c r="O40" s="57">
        <v>2548</v>
      </c>
      <c r="P40" s="57">
        <v>2547</v>
      </c>
      <c r="Q40" s="57">
        <f t="shared" si="11"/>
        <v>28000.454545454544</v>
      </c>
    </row>
    <row r="41" spans="1:17" ht="12" customHeight="1">
      <c r="A41" s="52"/>
      <c r="B41" s="52" t="s">
        <v>47</v>
      </c>
      <c r="C41" s="81">
        <f>'Budget - Table 1'!F75</f>
        <v>105000</v>
      </c>
      <c r="D41" s="57"/>
      <c r="E41" s="57"/>
      <c r="F41" s="57"/>
      <c r="G41" s="57">
        <v>10500</v>
      </c>
      <c r="H41" s="57">
        <v>10500</v>
      </c>
      <c r="I41" s="57">
        <v>10500</v>
      </c>
      <c r="J41" s="57">
        <v>10500</v>
      </c>
      <c r="K41" s="57">
        <v>10500</v>
      </c>
      <c r="L41" s="57">
        <v>10500</v>
      </c>
      <c r="M41" s="57">
        <v>10500</v>
      </c>
      <c r="N41" s="57">
        <v>10500</v>
      </c>
      <c r="O41" s="57">
        <v>10500</v>
      </c>
      <c r="P41" s="57">
        <v>10500</v>
      </c>
      <c r="Q41" s="57">
        <f t="shared" si="11"/>
        <v>105000</v>
      </c>
    </row>
    <row r="42" spans="1:17" ht="12" customHeight="1">
      <c r="A42" s="52"/>
      <c r="B42" s="52" t="s">
        <v>48</v>
      </c>
      <c r="C42" s="54">
        <f>'Budget - Table 1'!F76</f>
        <v>25000</v>
      </c>
      <c r="D42" s="57"/>
      <c r="E42" s="57"/>
      <c r="F42" s="57"/>
      <c r="G42" s="57">
        <v>2500</v>
      </c>
      <c r="H42" s="57">
        <v>2500</v>
      </c>
      <c r="I42" s="57">
        <v>2500</v>
      </c>
      <c r="J42" s="57">
        <v>2500</v>
      </c>
      <c r="K42" s="57">
        <v>2500</v>
      </c>
      <c r="L42" s="57">
        <v>2500</v>
      </c>
      <c r="M42" s="57">
        <v>2500</v>
      </c>
      <c r="N42" s="57">
        <v>2500</v>
      </c>
      <c r="O42" s="57">
        <v>2500</v>
      </c>
      <c r="P42" s="57">
        <v>2500</v>
      </c>
      <c r="Q42" s="57">
        <f t="shared" si="11"/>
        <v>25000</v>
      </c>
    </row>
    <row r="43" spans="1:17" ht="12" customHeight="1">
      <c r="A43" s="52"/>
      <c r="B43" s="52" t="s">
        <v>70</v>
      </c>
      <c r="C43" s="54">
        <f>'Budget - Table 1'!F77</f>
        <v>231000</v>
      </c>
      <c r="D43" s="57">
        <v>4000</v>
      </c>
      <c r="E43" s="57">
        <v>2000</v>
      </c>
      <c r="F43" s="57">
        <v>2000</v>
      </c>
      <c r="G43" s="57">
        <v>22300</v>
      </c>
      <c r="H43" s="57">
        <v>22300</v>
      </c>
      <c r="I43" s="57">
        <v>22300</v>
      </c>
      <c r="J43" s="57">
        <v>22300</v>
      </c>
      <c r="K43" s="57">
        <v>22300</v>
      </c>
      <c r="L43" s="57">
        <v>22300</v>
      </c>
      <c r="M43" s="57">
        <v>22300</v>
      </c>
      <c r="N43" s="57">
        <v>22300</v>
      </c>
      <c r="O43" s="57">
        <v>22300</v>
      </c>
      <c r="P43" s="57">
        <v>22300</v>
      </c>
      <c r="Q43" s="57">
        <f t="shared" si="11"/>
        <v>231000</v>
      </c>
    </row>
    <row r="44" spans="1:17" ht="12" customHeight="1">
      <c r="A44" s="52"/>
      <c r="B44" s="52" t="s">
        <v>71</v>
      </c>
      <c r="C44" s="54">
        <f>'Budget - Table 1'!F78</f>
        <v>35337</v>
      </c>
      <c r="D44" s="57"/>
      <c r="E44" s="57">
        <f>C44/12</f>
        <v>2944.75</v>
      </c>
      <c r="F44" s="57">
        <v>2945</v>
      </c>
      <c r="G44" s="57">
        <v>2945</v>
      </c>
      <c r="H44" s="57">
        <v>2945</v>
      </c>
      <c r="I44" s="57">
        <v>2945</v>
      </c>
      <c r="J44" s="57">
        <v>2945</v>
      </c>
      <c r="K44" s="57">
        <v>2945</v>
      </c>
      <c r="L44" s="57">
        <v>2945</v>
      </c>
      <c r="M44" s="57">
        <v>2945</v>
      </c>
      <c r="N44" s="57">
        <v>2945</v>
      </c>
      <c r="O44" s="57">
        <v>2945</v>
      </c>
      <c r="P44" s="57">
        <v>2942</v>
      </c>
      <c r="Q44" s="57">
        <f t="shared" si="11"/>
        <v>35336.75</v>
      </c>
    </row>
    <row r="45" spans="1:17" ht="12" customHeight="1">
      <c r="A45" s="52"/>
      <c r="B45" s="52" t="s">
        <v>61</v>
      </c>
      <c r="C45" s="54">
        <f>'Budget - Table 1'!F79</f>
        <v>16000</v>
      </c>
      <c r="D45" s="57"/>
      <c r="E45" s="57"/>
      <c r="F45" s="57">
        <v>1000</v>
      </c>
      <c r="G45" s="57">
        <v>5000</v>
      </c>
      <c r="H45" s="57">
        <v>1112</v>
      </c>
      <c r="I45" s="57">
        <v>1111</v>
      </c>
      <c r="J45" s="57">
        <v>1111</v>
      </c>
      <c r="K45" s="57">
        <v>1111</v>
      </c>
      <c r="L45" s="57">
        <v>1111</v>
      </c>
      <c r="M45" s="57">
        <v>1111</v>
      </c>
      <c r="N45" s="57">
        <v>1111</v>
      </c>
      <c r="O45" s="57">
        <v>1111</v>
      </c>
      <c r="P45" s="57">
        <v>1111</v>
      </c>
      <c r="Q45" s="57">
        <f t="shared" si="11"/>
        <v>16000</v>
      </c>
    </row>
    <row r="46" spans="1:17" ht="12" customHeight="1">
      <c r="A46" s="52"/>
      <c r="B46" s="52" t="s">
        <v>136</v>
      </c>
      <c r="C46" s="54">
        <f>'Budget - Table 1'!F80</f>
        <v>5000</v>
      </c>
      <c r="D46" s="57"/>
      <c r="E46" s="57"/>
      <c r="F46" s="57"/>
      <c r="G46" s="57"/>
      <c r="H46" s="57"/>
      <c r="I46" s="57"/>
      <c r="J46" s="57">
        <v>2500</v>
      </c>
      <c r="K46" s="57"/>
      <c r="L46" s="57"/>
      <c r="M46" s="57"/>
      <c r="N46" s="57">
        <v>2500</v>
      </c>
      <c r="O46" s="57"/>
      <c r="P46" s="57"/>
      <c r="Q46" s="57">
        <f t="shared" si="11"/>
        <v>5000</v>
      </c>
    </row>
    <row r="47" spans="1:17" ht="12" customHeight="1">
      <c r="A47" s="52"/>
      <c r="B47" s="52" t="s">
        <v>73</v>
      </c>
      <c r="C47" s="54">
        <f>'Budget - Table 1'!F81</f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>
        <f t="shared" si="11"/>
        <v>0</v>
      </c>
    </row>
    <row r="48" spans="1:17" ht="12" customHeight="1">
      <c r="A48" s="52"/>
      <c r="B48" s="52" t="s">
        <v>137</v>
      </c>
      <c r="C48" s="54">
        <f>'Budget - Table 1'!F82</f>
        <v>19500</v>
      </c>
      <c r="D48" s="57"/>
      <c r="E48" s="57">
        <v>250</v>
      </c>
      <c r="F48" s="57">
        <v>250</v>
      </c>
      <c r="G48" s="57">
        <v>1900</v>
      </c>
      <c r="H48" s="57">
        <v>1900</v>
      </c>
      <c r="I48" s="57">
        <v>1900</v>
      </c>
      <c r="J48" s="57">
        <v>1900</v>
      </c>
      <c r="K48" s="57">
        <v>1900</v>
      </c>
      <c r="L48" s="57">
        <v>1900</v>
      </c>
      <c r="M48" s="57">
        <v>1900</v>
      </c>
      <c r="N48" s="57">
        <v>1900</v>
      </c>
      <c r="O48" s="57">
        <v>1900</v>
      </c>
      <c r="P48" s="57">
        <v>1900</v>
      </c>
      <c r="Q48" s="57">
        <f t="shared" si="11"/>
        <v>19500</v>
      </c>
    </row>
    <row r="49" spans="1:17" ht="12" customHeight="1">
      <c r="A49" s="52"/>
      <c r="B49" s="52" t="s">
        <v>138</v>
      </c>
      <c r="C49" s="54">
        <f>'Budget - Table 1'!F83</f>
        <v>15000</v>
      </c>
      <c r="D49" s="57"/>
      <c r="E49" s="57"/>
      <c r="F49" s="57"/>
      <c r="G49" s="57">
        <v>1500</v>
      </c>
      <c r="H49" s="57">
        <v>1500</v>
      </c>
      <c r="I49" s="57">
        <v>1500</v>
      </c>
      <c r="J49" s="57">
        <v>1500</v>
      </c>
      <c r="K49" s="57">
        <v>1500</v>
      </c>
      <c r="L49" s="57">
        <v>1500</v>
      </c>
      <c r="M49" s="57">
        <v>1500</v>
      </c>
      <c r="N49" s="57">
        <v>1500</v>
      </c>
      <c r="O49" s="57">
        <v>1500</v>
      </c>
      <c r="P49" s="57">
        <v>1500</v>
      </c>
      <c r="Q49" s="57">
        <f t="shared" si="11"/>
        <v>15000</v>
      </c>
    </row>
    <row r="50" spans="1:17" ht="12" customHeight="1">
      <c r="A50" s="52"/>
      <c r="B50" s="82" t="s">
        <v>75</v>
      </c>
      <c r="C50" s="54">
        <f aca="true" t="shared" si="12" ref="C50:Q50">SUM(C40:C49)</f>
        <v>479837</v>
      </c>
      <c r="D50" s="54">
        <f t="shared" si="12"/>
        <v>4000</v>
      </c>
      <c r="E50" s="54">
        <f t="shared" si="12"/>
        <v>5194.75</v>
      </c>
      <c r="F50" s="54">
        <f t="shared" si="12"/>
        <v>8740.454545454546</v>
      </c>
      <c r="G50" s="54">
        <f t="shared" si="12"/>
        <v>49190</v>
      </c>
      <c r="H50" s="54">
        <f t="shared" si="12"/>
        <v>45302</v>
      </c>
      <c r="I50" s="54">
        <f t="shared" si="12"/>
        <v>45301</v>
      </c>
      <c r="J50" s="54">
        <f t="shared" si="12"/>
        <v>47801</v>
      </c>
      <c r="K50" s="54">
        <f t="shared" si="12"/>
        <v>45301</v>
      </c>
      <c r="L50" s="54">
        <f t="shared" si="12"/>
        <v>45301</v>
      </c>
      <c r="M50" s="54">
        <f t="shared" si="12"/>
        <v>45301</v>
      </c>
      <c r="N50" s="54">
        <f t="shared" si="12"/>
        <v>47801</v>
      </c>
      <c r="O50" s="54">
        <f t="shared" si="12"/>
        <v>45304</v>
      </c>
      <c r="P50" s="54">
        <f t="shared" si="12"/>
        <v>45300</v>
      </c>
      <c r="Q50" s="57">
        <f t="shared" si="12"/>
        <v>479837.20454545453</v>
      </c>
    </row>
    <row r="51" spans="1:17" ht="12" customHeight="1">
      <c r="A51" s="52"/>
      <c r="B51" s="70" t="s">
        <v>76</v>
      </c>
      <c r="C51" s="5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>
        <f aca="true" t="shared" si="13" ref="Q51:Q58">SUM(D51:P51)</f>
        <v>0</v>
      </c>
    </row>
    <row r="52" spans="1:17" ht="12" customHeight="1">
      <c r="A52" s="52"/>
      <c r="B52" s="52" t="s">
        <v>77</v>
      </c>
      <c r="C52" s="54">
        <f>'Budget - Table 1'!F86</f>
        <v>79300</v>
      </c>
      <c r="D52" s="57"/>
      <c r="E52" s="57"/>
      <c r="F52" s="57">
        <f>10000</f>
        <v>10000</v>
      </c>
      <c r="G52" s="57">
        <v>5000</v>
      </c>
      <c r="H52" s="57">
        <v>50000</v>
      </c>
      <c r="I52" s="57">
        <v>14300</v>
      </c>
      <c r="J52" s="57"/>
      <c r="K52" s="57"/>
      <c r="L52" s="57"/>
      <c r="M52" s="57"/>
      <c r="N52" s="57"/>
      <c r="O52" s="57"/>
      <c r="P52" s="57"/>
      <c r="Q52" s="57">
        <f t="shared" si="13"/>
        <v>79300</v>
      </c>
    </row>
    <row r="53" spans="1:17" ht="12" customHeight="1">
      <c r="A53" s="52"/>
      <c r="B53" s="52" t="s">
        <v>78</v>
      </c>
      <c r="C53" s="54">
        <f>'Budget - Table 1'!F87</f>
        <v>30500</v>
      </c>
      <c r="D53" s="57">
        <v>2500</v>
      </c>
      <c r="E53" s="57"/>
      <c r="F53" s="57"/>
      <c r="G53" s="57">
        <v>5000</v>
      </c>
      <c r="H53" s="57">
        <v>23000</v>
      </c>
      <c r="I53" s="57"/>
      <c r="J53" s="57"/>
      <c r="K53" s="57"/>
      <c r="L53" s="57"/>
      <c r="M53" s="57"/>
      <c r="N53" s="57"/>
      <c r="O53" s="57"/>
      <c r="P53" s="57"/>
      <c r="Q53" s="57">
        <f t="shared" si="13"/>
        <v>30500</v>
      </c>
    </row>
    <row r="54" spans="1:17" ht="12" customHeight="1">
      <c r="A54" s="52"/>
      <c r="B54" s="52" t="s">
        <v>139</v>
      </c>
      <c r="C54" s="54">
        <f>'Budget - Table 1'!F88</f>
        <v>5000</v>
      </c>
      <c r="D54" s="57"/>
      <c r="E54" s="57"/>
      <c r="F54" s="57"/>
      <c r="G54" s="57">
        <v>2500</v>
      </c>
      <c r="H54" s="57"/>
      <c r="I54" s="57">
        <v>2500</v>
      </c>
      <c r="J54" s="57"/>
      <c r="K54" s="57"/>
      <c r="L54" s="57"/>
      <c r="M54" s="57"/>
      <c r="N54" s="57"/>
      <c r="O54" s="57"/>
      <c r="P54" s="57"/>
      <c r="Q54" s="57">
        <f t="shared" si="13"/>
        <v>5000</v>
      </c>
    </row>
    <row r="55" spans="1:17" ht="12" customHeight="1">
      <c r="A55" s="52"/>
      <c r="B55" s="52" t="s">
        <v>140</v>
      </c>
      <c r="C55" s="54">
        <f>'Budget - Table 1'!F89</f>
        <v>0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>
        <f t="shared" si="13"/>
        <v>0</v>
      </c>
    </row>
    <row r="56" spans="1:17" ht="12" customHeight="1">
      <c r="A56" s="52"/>
      <c r="B56" s="52" t="s">
        <v>65</v>
      </c>
      <c r="C56" s="54">
        <f>'Budget - Table 1'!F90</f>
        <v>0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>
        <f t="shared" si="13"/>
        <v>0</v>
      </c>
    </row>
    <row r="57" spans="1:17" ht="12" customHeight="1">
      <c r="A57" s="52"/>
      <c r="B57" s="52" t="s">
        <v>141</v>
      </c>
      <c r="C57" s="54">
        <f>'Budget - Table 1'!F91</f>
        <v>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>
        <f t="shared" si="13"/>
        <v>0</v>
      </c>
    </row>
    <row r="58" spans="1:17" ht="12" customHeight="1">
      <c r="A58" s="52"/>
      <c r="B58" s="52" t="s">
        <v>51</v>
      </c>
      <c r="C58" s="54">
        <v>3000</v>
      </c>
      <c r="D58" s="57"/>
      <c r="E58" s="57"/>
      <c r="F58" s="57"/>
      <c r="G58" s="57">
        <v>300</v>
      </c>
      <c r="H58" s="57">
        <v>300</v>
      </c>
      <c r="I58" s="57">
        <v>300</v>
      </c>
      <c r="J58" s="57">
        <v>300</v>
      </c>
      <c r="K58" s="57">
        <v>300</v>
      </c>
      <c r="L58" s="57">
        <v>300</v>
      </c>
      <c r="M58" s="57">
        <v>300</v>
      </c>
      <c r="N58" s="57">
        <v>300</v>
      </c>
      <c r="O58" s="57">
        <v>300</v>
      </c>
      <c r="P58" s="57">
        <v>300</v>
      </c>
      <c r="Q58" s="57">
        <f t="shared" si="13"/>
        <v>3000</v>
      </c>
    </row>
    <row r="59" spans="1:17" ht="11.25" customHeight="1">
      <c r="A59" s="52"/>
      <c r="B59" s="82" t="s">
        <v>83</v>
      </c>
      <c r="C59" s="54">
        <f aca="true" t="shared" si="14" ref="C59:Q59">SUM(C52:C58)</f>
        <v>117800</v>
      </c>
      <c r="D59" s="54">
        <f t="shared" si="14"/>
        <v>2500</v>
      </c>
      <c r="E59" s="54">
        <f t="shared" si="14"/>
        <v>0</v>
      </c>
      <c r="F59" s="54">
        <f t="shared" si="14"/>
        <v>10000</v>
      </c>
      <c r="G59" s="54">
        <f t="shared" si="14"/>
        <v>12800</v>
      </c>
      <c r="H59" s="54">
        <f t="shared" si="14"/>
        <v>73300</v>
      </c>
      <c r="I59" s="54">
        <f t="shared" si="14"/>
        <v>17100</v>
      </c>
      <c r="J59" s="54">
        <f t="shared" si="14"/>
        <v>300</v>
      </c>
      <c r="K59" s="54">
        <f t="shared" si="14"/>
        <v>300</v>
      </c>
      <c r="L59" s="54">
        <f t="shared" si="14"/>
        <v>300</v>
      </c>
      <c r="M59" s="54">
        <f t="shared" si="14"/>
        <v>300</v>
      </c>
      <c r="N59" s="54">
        <f t="shared" si="14"/>
        <v>300</v>
      </c>
      <c r="O59" s="54">
        <f t="shared" si="14"/>
        <v>300</v>
      </c>
      <c r="P59" s="54">
        <f t="shared" si="14"/>
        <v>300</v>
      </c>
      <c r="Q59" s="57">
        <f t="shared" si="14"/>
        <v>117800</v>
      </c>
    </row>
    <row r="60" spans="1:17" ht="12" customHeight="1">
      <c r="A60" s="52"/>
      <c r="B60" s="82" t="s">
        <v>142</v>
      </c>
      <c r="C60" s="57">
        <f aca="true" t="shared" si="15" ref="C60:Q60">SUM(C59,C50,C38,C24)</f>
        <v>2195664</v>
      </c>
      <c r="D60" s="57">
        <f t="shared" si="15"/>
        <v>34000</v>
      </c>
      <c r="E60" s="57">
        <f t="shared" si="15"/>
        <v>26402.416666666664</v>
      </c>
      <c r="F60" s="57">
        <f t="shared" si="15"/>
        <v>111805.57142857142</v>
      </c>
      <c r="G60" s="57">
        <f t="shared" si="15"/>
        <v>217950.14285714284</v>
      </c>
      <c r="H60" s="57">
        <f t="shared" si="15"/>
        <v>257229</v>
      </c>
      <c r="I60" s="57">
        <f t="shared" si="15"/>
        <v>227361</v>
      </c>
      <c r="J60" s="57">
        <f t="shared" si="15"/>
        <v>186728</v>
      </c>
      <c r="K60" s="57">
        <f t="shared" si="15"/>
        <v>184228</v>
      </c>
      <c r="L60" s="57">
        <f t="shared" si="15"/>
        <v>210562</v>
      </c>
      <c r="M60" s="57">
        <f t="shared" si="15"/>
        <v>184228</v>
      </c>
      <c r="N60" s="57">
        <f t="shared" si="15"/>
        <v>186728</v>
      </c>
      <c r="O60" s="57">
        <f t="shared" si="15"/>
        <v>184232</v>
      </c>
      <c r="P60" s="57">
        <f t="shared" si="15"/>
        <v>184209</v>
      </c>
      <c r="Q60" s="57">
        <f t="shared" si="15"/>
        <v>2195663.1309523806</v>
      </c>
    </row>
    <row r="61" spans="1:17" ht="11.25" customHeight="1">
      <c r="A61" s="52"/>
      <c r="B61" s="70" t="s">
        <v>143</v>
      </c>
      <c r="C61" s="54">
        <f>'Budget - Table 1'!F112</f>
        <v>0</v>
      </c>
      <c r="D61" s="57">
        <v>0</v>
      </c>
      <c r="E61" s="57">
        <v>0</v>
      </c>
      <c r="F61" s="57">
        <v>0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>
        <f>SUM(D61:P61)</f>
        <v>0</v>
      </c>
    </row>
    <row r="62" spans="1:17" ht="12" customHeight="1">
      <c r="A62" s="52"/>
      <c r="B62" s="82" t="s">
        <v>144</v>
      </c>
      <c r="C62" s="57">
        <f aca="true" t="shared" si="16" ref="C62:P62">SUM(C61,C60)</f>
        <v>2195664</v>
      </c>
      <c r="D62" s="57">
        <f t="shared" si="16"/>
        <v>34000</v>
      </c>
      <c r="E62" s="57">
        <f t="shared" si="16"/>
        <v>26402.416666666664</v>
      </c>
      <c r="F62" s="57">
        <f t="shared" si="16"/>
        <v>111805.57142857142</v>
      </c>
      <c r="G62" s="57">
        <f t="shared" si="16"/>
        <v>217950.14285714284</v>
      </c>
      <c r="H62" s="57">
        <f t="shared" si="16"/>
        <v>257229</v>
      </c>
      <c r="I62" s="57">
        <f t="shared" si="16"/>
        <v>227361</v>
      </c>
      <c r="J62" s="57">
        <f t="shared" si="16"/>
        <v>186728</v>
      </c>
      <c r="K62" s="57">
        <f t="shared" si="16"/>
        <v>184228</v>
      </c>
      <c r="L62" s="57">
        <f t="shared" si="16"/>
        <v>210562</v>
      </c>
      <c r="M62" s="57">
        <f t="shared" si="16"/>
        <v>184228</v>
      </c>
      <c r="N62" s="57">
        <f t="shared" si="16"/>
        <v>186728</v>
      </c>
      <c r="O62" s="57">
        <f t="shared" si="16"/>
        <v>184232</v>
      </c>
      <c r="P62" s="57">
        <f t="shared" si="16"/>
        <v>184209</v>
      </c>
      <c r="Q62" s="57">
        <f>SUM(D62:P62)</f>
        <v>2195663.130952381</v>
      </c>
    </row>
    <row r="63" spans="1:17" ht="12.75" customHeight="1">
      <c r="A63" s="52"/>
      <c r="B63" s="83" t="s">
        <v>145</v>
      </c>
      <c r="C63" s="67">
        <v>180000</v>
      </c>
      <c r="D63" s="54"/>
      <c r="E63" s="54"/>
      <c r="F63" s="54"/>
      <c r="G63" s="54">
        <v>18000</v>
      </c>
      <c r="H63" s="54">
        <v>18000</v>
      </c>
      <c r="I63" s="54">
        <v>18000</v>
      </c>
      <c r="J63" s="54">
        <v>18000</v>
      </c>
      <c r="K63" s="54">
        <v>18000</v>
      </c>
      <c r="L63" s="54">
        <v>18000</v>
      </c>
      <c r="M63" s="54">
        <v>18000</v>
      </c>
      <c r="N63" s="54">
        <v>18000</v>
      </c>
      <c r="O63" s="54">
        <v>18000</v>
      </c>
      <c r="P63" s="54">
        <v>18000</v>
      </c>
      <c r="Q63" s="57">
        <f>SUM(D63:P63)</f>
        <v>180000</v>
      </c>
    </row>
    <row r="64" spans="1:17" ht="12" customHeight="1">
      <c r="A64" s="52"/>
      <c r="B64" s="82" t="s">
        <v>146</v>
      </c>
      <c r="C64" s="57">
        <f aca="true" t="shared" si="17" ref="C64:Q64">C4+C14-C62-C63</f>
        <v>45616</v>
      </c>
      <c r="D64" s="57">
        <f t="shared" si="17"/>
        <v>146000</v>
      </c>
      <c r="E64" s="57">
        <f t="shared" si="17"/>
        <v>119597.58333333334</v>
      </c>
      <c r="F64" s="57">
        <f t="shared" si="17"/>
        <v>7792.011904761923</v>
      </c>
      <c r="G64" s="57">
        <f t="shared" si="17"/>
        <v>332161.86904761905</v>
      </c>
      <c r="H64" s="57">
        <f t="shared" si="17"/>
        <v>243706.20238095243</v>
      </c>
      <c r="I64" s="57">
        <f t="shared" si="17"/>
        <v>185118.5357142858</v>
      </c>
      <c r="J64" s="57">
        <f t="shared" si="17"/>
        <v>167163.86904761917</v>
      </c>
      <c r="K64" s="57">
        <f t="shared" si="17"/>
        <v>151709.20238095254</v>
      </c>
      <c r="L64" s="57">
        <f t="shared" si="17"/>
        <v>109920.53571428591</v>
      </c>
      <c r="M64" s="57">
        <f t="shared" si="17"/>
        <v>94465.86904761929</v>
      </c>
      <c r="N64" s="57">
        <f t="shared" si="17"/>
        <v>76511.20238095266</v>
      </c>
      <c r="O64" s="57">
        <f t="shared" si="17"/>
        <v>61052.53571428603</v>
      </c>
      <c r="P64" s="57">
        <f t="shared" si="17"/>
        <v>45616.86904761937</v>
      </c>
      <c r="Q64" s="57">
        <f t="shared" si="17"/>
        <v>45616.86904761847</v>
      </c>
    </row>
    <row r="65" spans="1:17" ht="12" customHeight="1">
      <c r="A65" s="52"/>
      <c r="B65" s="83" t="s">
        <v>147</v>
      </c>
      <c r="C65" s="69">
        <v>5000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69">
        <v>5000</v>
      </c>
      <c r="Q65" s="57">
        <f>SUM(D65:P65)</f>
        <v>5000</v>
      </c>
    </row>
    <row r="66" spans="1:17" ht="12" customHeight="1">
      <c r="A66" s="52"/>
      <c r="B66" s="82" t="s">
        <v>148</v>
      </c>
      <c r="C66" s="54">
        <f aca="true" t="shared" si="18" ref="C66:Q66">C64-C65</f>
        <v>40616</v>
      </c>
      <c r="D66" s="57">
        <f t="shared" si="18"/>
        <v>146000</v>
      </c>
      <c r="E66" s="57">
        <f t="shared" si="18"/>
        <v>119597.58333333334</v>
      </c>
      <c r="F66" s="57">
        <f t="shared" si="18"/>
        <v>7792.011904761923</v>
      </c>
      <c r="G66" s="57">
        <f t="shared" si="18"/>
        <v>332161.86904761905</v>
      </c>
      <c r="H66" s="57">
        <f t="shared" si="18"/>
        <v>243706.20238095243</v>
      </c>
      <c r="I66" s="57">
        <f t="shared" si="18"/>
        <v>185118.5357142858</v>
      </c>
      <c r="J66" s="57">
        <f t="shared" si="18"/>
        <v>167163.86904761917</v>
      </c>
      <c r="K66" s="57">
        <f t="shared" si="18"/>
        <v>151709.20238095254</v>
      </c>
      <c r="L66" s="57">
        <f t="shared" si="18"/>
        <v>109920.53571428591</v>
      </c>
      <c r="M66" s="57">
        <f t="shared" si="18"/>
        <v>94465.86904761929</v>
      </c>
      <c r="N66" s="57">
        <f t="shared" si="18"/>
        <v>76511.20238095266</v>
      </c>
      <c r="O66" s="57">
        <f t="shared" si="18"/>
        <v>61052.53571428603</v>
      </c>
      <c r="P66" s="57">
        <f t="shared" si="18"/>
        <v>40616.86904761937</v>
      </c>
      <c r="Q66" s="57">
        <f t="shared" si="18"/>
        <v>40616.86904761847</v>
      </c>
    </row>
  </sheetData>
  <sheetProtection/>
  <mergeCells count="1">
    <mergeCell ref="F1:K1"/>
  </mergeCells>
  <printOptions/>
  <pageMargins left="0.25" right="0" top="0.15000000596046448" bottom="0" header="0" footer="0"/>
  <pageSetup firstPageNumber="1" useFirstPageNumber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 DEPT. OF EDUCATION</dc:creator>
  <cp:keywords/>
  <dc:description/>
  <cp:lastModifiedBy>Valarie</cp:lastModifiedBy>
  <dcterms:created xsi:type="dcterms:W3CDTF">2016-07-14T01:02:43Z</dcterms:created>
  <dcterms:modified xsi:type="dcterms:W3CDTF">2016-07-14T01:02:43Z</dcterms:modified>
  <cp:category/>
  <cp:version/>
  <cp:contentType/>
  <cp:contentStatus/>
</cp:coreProperties>
</file>